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charts/chart4.xml" ContentType="application/vnd.openxmlformats-officedocument.drawingml.char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charts/chart2.xml" ContentType="application/vnd.openxmlformats-officedocument.drawingml.chart+xml"/>
  <Override PartName="/xl/charts/chart3.xml" ContentType="application/vnd.openxmlformats-officedocument.drawingml.char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5985" yWindow="-15" windowWidth="6030" windowHeight="6495" tabRatio="677"/>
  </bookViews>
  <sheets>
    <sheet name="Forma de citar" sheetId="15" r:id="rId1"/>
    <sheet name="ESTACIONES" sheetId="1" r:id="rId2"/>
    <sheet name="DENSIDAD (tablas 6 y 7)" sheetId="2" r:id="rId3"/>
    <sheet name="COLONIAS" sheetId="3" r:id="rId4"/>
    <sheet name="A.pennacea" sheetId="4" r:id="rId5"/>
    <sheet name="DATOS Tabla 7" sheetId="5" r:id="rId6"/>
    <sheet name="MONITOREO" sheetId="6" r:id="rId7"/>
    <sheet name="HISTOGRAMAS (Fig. 7)" sheetId="7" r:id="rId8"/>
  </sheets>
  <calcPr calcId="125725"/>
</workbook>
</file>

<file path=xl/calcChain.xml><?xml version="1.0" encoding="utf-8"?>
<calcChain xmlns="http://schemas.openxmlformats.org/spreadsheetml/2006/main">
  <c r="J5" i="4"/>
  <c r="L5"/>
  <c r="D7"/>
  <c r="J3" s="1"/>
  <c r="E7"/>
  <c r="K3" s="1"/>
  <c r="F7"/>
  <c r="L3" s="1"/>
  <c r="G7"/>
  <c r="M3" s="1"/>
  <c r="D8"/>
  <c r="J4" s="1"/>
  <c r="E8"/>
  <c r="K4" s="1"/>
  <c r="F8"/>
  <c r="L4" s="1"/>
  <c r="G8"/>
  <c r="M4" s="1"/>
  <c r="B9"/>
  <c r="B10" s="1"/>
  <c r="D9"/>
  <c r="E9"/>
  <c r="K5" s="1"/>
  <c r="F9"/>
  <c r="G9"/>
  <c r="M5" s="1"/>
  <c r="K9"/>
  <c r="M9"/>
  <c r="D10"/>
  <c r="J6" s="1"/>
  <c r="E10"/>
  <c r="K6" s="1"/>
  <c r="F10"/>
  <c r="L6" s="1"/>
  <c r="G10"/>
  <c r="M6" s="1"/>
  <c r="L11"/>
  <c r="J17"/>
  <c r="D22"/>
  <c r="D36" s="1"/>
  <c r="J11" s="1"/>
  <c r="E22"/>
  <c r="J22"/>
  <c r="L22"/>
  <c r="J23"/>
  <c r="L23"/>
  <c r="J28"/>
  <c r="L28"/>
  <c r="J29"/>
  <c r="L29"/>
  <c r="L33"/>
  <c r="D34"/>
  <c r="J9" s="1"/>
  <c r="E34"/>
  <c r="F34"/>
  <c r="L9" s="1"/>
  <c r="G34"/>
  <c r="D35"/>
  <c r="J10" s="1"/>
  <c r="E35"/>
  <c r="K10" s="1"/>
  <c r="F35"/>
  <c r="L10" s="1"/>
  <c r="G35"/>
  <c r="M10" s="1"/>
  <c r="B36"/>
  <c r="B37" s="1"/>
  <c r="E36"/>
  <c r="K11" s="1"/>
  <c r="F36"/>
  <c r="G36"/>
  <c r="M11" s="1"/>
  <c r="D37"/>
  <c r="J12" s="1"/>
  <c r="E37"/>
  <c r="K12" s="1"/>
  <c r="F37"/>
  <c r="L12" s="1"/>
  <c r="G37"/>
  <c r="M12" s="1"/>
  <c r="J39"/>
  <c r="J41"/>
  <c r="J42"/>
  <c r="F45"/>
  <c r="F64" s="1"/>
  <c r="L17" s="1"/>
  <c r="K47"/>
  <c r="M47"/>
  <c r="F51"/>
  <c r="J51"/>
  <c r="L51"/>
  <c r="J52"/>
  <c r="L52"/>
  <c r="J54"/>
  <c r="L54"/>
  <c r="J57"/>
  <c r="J58"/>
  <c r="J60"/>
  <c r="D62"/>
  <c r="J15" s="1"/>
  <c r="E62"/>
  <c r="K15" s="1"/>
  <c r="F62"/>
  <c r="L15" s="1"/>
  <c r="G62"/>
  <c r="M15" s="1"/>
  <c r="D63"/>
  <c r="J16" s="1"/>
  <c r="E63"/>
  <c r="K16" s="1"/>
  <c r="F63"/>
  <c r="L16" s="1"/>
  <c r="G63"/>
  <c r="M16" s="1"/>
  <c r="J63"/>
  <c r="B64"/>
  <c r="B65" s="1"/>
  <c r="D64"/>
  <c r="E64"/>
  <c r="K17" s="1"/>
  <c r="G64"/>
  <c r="M17" s="1"/>
  <c r="M64"/>
  <c r="D65"/>
  <c r="J18" s="1"/>
  <c r="E65"/>
  <c r="K18" s="1"/>
  <c r="F65"/>
  <c r="L18" s="1"/>
  <c r="G65"/>
  <c r="M18" s="1"/>
  <c r="J65"/>
  <c r="L65"/>
  <c r="J71"/>
  <c r="J75"/>
  <c r="L75"/>
  <c r="J76"/>
  <c r="L76"/>
  <c r="J77"/>
  <c r="J78"/>
  <c r="L78"/>
  <c r="J81"/>
  <c r="L81"/>
  <c r="J82"/>
  <c r="L82"/>
  <c r="J83"/>
  <c r="D84"/>
  <c r="J21" s="1"/>
  <c r="E84"/>
  <c r="K21" s="1"/>
  <c r="F84"/>
  <c r="L21" s="1"/>
  <c r="G84"/>
  <c r="M21" s="1"/>
  <c r="H84"/>
  <c r="M84"/>
  <c r="D85"/>
  <c r="E85"/>
  <c r="K22" s="1"/>
  <c r="F85"/>
  <c r="G85"/>
  <c r="M22" s="1"/>
  <c r="D86"/>
  <c r="E86"/>
  <c r="K23" s="1"/>
  <c r="F86"/>
  <c r="G86"/>
  <c r="M23" s="1"/>
  <c r="H86"/>
  <c r="D87"/>
  <c r="J24" s="1"/>
  <c r="E87"/>
  <c r="K24" s="1"/>
  <c r="F87"/>
  <c r="L24" s="1"/>
  <c r="G87"/>
  <c r="M24" s="1"/>
  <c r="B90"/>
  <c r="B91" s="1"/>
  <c r="D117"/>
  <c r="J27" s="1"/>
  <c r="E117"/>
  <c r="K27" s="1"/>
  <c r="F117"/>
  <c r="L27" s="1"/>
  <c r="G117"/>
  <c r="M27" s="1"/>
  <c r="H117"/>
  <c r="D118"/>
  <c r="E118"/>
  <c r="K28" s="1"/>
  <c r="F118"/>
  <c r="G118"/>
  <c r="M28" s="1"/>
  <c r="D119"/>
  <c r="E119"/>
  <c r="K29" s="1"/>
  <c r="F119"/>
  <c r="G119"/>
  <c r="M29" s="1"/>
  <c r="H119"/>
  <c r="D120"/>
  <c r="J30" s="1"/>
  <c r="E120"/>
  <c r="K30" s="1"/>
  <c r="F120"/>
  <c r="L30" s="1"/>
  <c r="G120"/>
  <c r="M30" s="1"/>
  <c r="B123"/>
  <c r="B124" s="1"/>
  <c r="D134"/>
  <c r="D136"/>
  <c r="D138"/>
  <c r="E153"/>
  <c r="K33" s="1"/>
  <c r="F153"/>
  <c r="G153"/>
  <c r="M33" s="1"/>
  <c r="H153"/>
  <c r="E154"/>
  <c r="K34" s="1"/>
  <c r="F154"/>
  <c r="L34" s="1"/>
  <c r="G154"/>
  <c r="M34" s="1"/>
  <c r="E155"/>
  <c r="K35" s="1"/>
  <c r="F155"/>
  <c r="L35" s="1"/>
  <c r="G155"/>
  <c r="M35" s="1"/>
  <c r="H155"/>
  <c r="E156"/>
  <c r="K36" s="1"/>
  <c r="F156"/>
  <c r="L36" s="1"/>
  <c r="G156"/>
  <c r="M36" s="1"/>
  <c r="B159"/>
  <c r="B160"/>
  <c r="D175"/>
  <c r="F175"/>
  <c r="D178"/>
  <c r="E178"/>
  <c r="K39" s="1"/>
  <c r="G178"/>
  <c r="M39" s="1"/>
  <c r="H178"/>
  <c r="D179"/>
  <c r="J40" s="1"/>
  <c r="E179"/>
  <c r="K40" s="1"/>
  <c r="G179"/>
  <c r="M40" s="1"/>
  <c r="D180"/>
  <c r="E180"/>
  <c r="K41" s="1"/>
  <c r="G180"/>
  <c r="M41" s="1"/>
  <c r="H180"/>
  <c r="D181"/>
  <c r="E181"/>
  <c r="K42" s="1"/>
  <c r="G181"/>
  <c r="M42" s="1"/>
  <c r="B184"/>
  <c r="B185"/>
  <c r="D208"/>
  <c r="J45" s="1"/>
  <c r="E208"/>
  <c r="K45" s="1"/>
  <c r="F208"/>
  <c r="L45" s="1"/>
  <c r="G208"/>
  <c r="M45" s="1"/>
  <c r="D209"/>
  <c r="J46" s="1"/>
  <c r="E209"/>
  <c r="K46" s="1"/>
  <c r="F209"/>
  <c r="L46" s="1"/>
  <c r="G209"/>
  <c r="M46" s="1"/>
  <c r="B210"/>
  <c r="D210"/>
  <c r="J47" s="1"/>
  <c r="E210"/>
  <c r="F210"/>
  <c r="L47" s="1"/>
  <c r="G210"/>
  <c r="B211"/>
  <c r="D211"/>
  <c r="J48" s="1"/>
  <c r="E211"/>
  <c r="K48" s="1"/>
  <c r="F211"/>
  <c r="L48" s="1"/>
  <c r="G211"/>
  <c r="M48" s="1"/>
  <c r="D237"/>
  <c r="E237"/>
  <c r="K51" s="1"/>
  <c r="F237"/>
  <c r="G237"/>
  <c r="M51" s="1"/>
  <c r="D238"/>
  <c r="E238"/>
  <c r="K52" s="1"/>
  <c r="F238"/>
  <c r="G238"/>
  <c r="M52" s="1"/>
  <c r="B239"/>
  <c r="D239"/>
  <c r="J53" s="1"/>
  <c r="E239"/>
  <c r="K53" s="1"/>
  <c r="F239"/>
  <c r="L53" s="1"/>
  <c r="G239"/>
  <c r="M53" s="1"/>
  <c r="B240"/>
  <c r="D240"/>
  <c r="E240"/>
  <c r="K54" s="1"/>
  <c r="F240"/>
  <c r="G240"/>
  <c r="M54" s="1"/>
  <c r="D249"/>
  <c r="F249"/>
  <c r="D261"/>
  <c r="E261"/>
  <c r="K57" s="1"/>
  <c r="G261"/>
  <c r="M57" s="1"/>
  <c r="D262"/>
  <c r="E262"/>
  <c r="K58" s="1"/>
  <c r="G262"/>
  <c r="M58" s="1"/>
  <c r="B263"/>
  <c r="D263"/>
  <c r="J59" s="1"/>
  <c r="E263"/>
  <c r="K59" s="1"/>
  <c r="F263"/>
  <c r="L59" s="1"/>
  <c r="G263"/>
  <c r="M59" s="1"/>
  <c r="B264"/>
  <c r="D264"/>
  <c r="E264"/>
  <c r="K60" s="1"/>
  <c r="G264"/>
  <c r="M60" s="1"/>
  <c r="D271"/>
  <c r="E271"/>
  <c r="F271"/>
  <c r="D310"/>
  <c r="F310"/>
  <c r="L63" s="1"/>
  <c r="G310"/>
  <c r="M63" s="1"/>
  <c r="D311"/>
  <c r="J64" s="1"/>
  <c r="F311"/>
  <c r="L64" s="1"/>
  <c r="G311"/>
  <c r="B312"/>
  <c r="B313" s="1"/>
  <c r="D312"/>
  <c r="E312"/>
  <c r="K65" s="1"/>
  <c r="F312"/>
  <c r="G312"/>
  <c r="M65" s="1"/>
  <c r="D313"/>
  <c r="J66" s="1"/>
  <c r="F313"/>
  <c r="L66" s="1"/>
  <c r="G313"/>
  <c r="M66" s="1"/>
  <c r="D319"/>
  <c r="F319"/>
  <c r="F321"/>
  <c r="E324"/>
  <c r="K69" s="1"/>
  <c r="G324"/>
  <c r="M69" s="1"/>
  <c r="E325"/>
  <c r="K70" s="1"/>
  <c r="G325"/>
  <c r="M70" s="1"/>
  <c r="B326"/>
  <c r="D326"/>
  <c r="E326"/>
  <c r="K71" s="1"/>
  <c r="F326"/>
  <c r="L71" s="1"/>
  <c r="G326"/>
  <c r="M71" s="1"/>
  <c r="B327"/>
  <c r="E327"/>
  <c r="K72" s="1"/>
  <c r="G327"/>
  <c r="M72" s="1"/>
  <c r="D349"/>
  <c r="E349"/>
  <c r="K75" s="1"/>
  <c r="F349"/>
  <c r="G349"/>
  <c r="M75" s="1"/>
  <c r="D350"/>
  <c r="E350"/>
  <c r="K76" s="1"/>
  <c r="F350"/>
  <c r="G350"/>
  <c r="M76" s="1"/>
  <c r="B351"/>
  <c r="D351"/>
  <c r="E351"/>
  <c r="K77" s="1"/>
  <c r="F351"/>
  <c r="L77" s="1"/>
  <c r="G351"/>
  <c r="M77" s="1"/>
  <c r="B352"/>
  <c r="D352"/>
  <c r="E352"/>
  <c r="K78" s="1"/>
  <c r="F352"/>
  <c r="G352"/>
  <c r="M78" s="1"/>
  <c r="D366"/>
  <c r="E366"/>
  <c r="K81" s="1"/>
  <c r="F366"/>
  <c r="G366"/>
  <c r="M81" s="1"/>
  <c r="D367"/>
  <c r="E367"/>
  <c r="K82" s="1"/>
  <c r="F367"/>
  <c r="G367"/>
  <c r="M82" s="1"/>
  <c r="B368"/>
  <c r="D368"/>
  <c r="E368"/>
  <c r="K83" s="1"/>
  <c r="F368"/>
  <c r="L83" s="1"/>
  <c r="G368"/>
  <c r="M83" s="1"/>
  <c r="B369"/>
  <c r="D369"/>
  <c r="J84" s="1"/>
  <c r="E369"/>
  <c r="K84" s="1"/>
  <c r="F369"/>
  <c r="L84" s="1"/>
  <c r="G369"/>
  <c r="F19" i="3"/>
  <c r="G19"/>
  <c r="H40"/>
  <c r="H46"/>
  <c r="F101"/>
  <c r="F103"/>
  <c r="F105"/>
  <c r="F137"/>
  <c r="H137"/>
  <c r="F202"/>
  <c r="H202"/>
  <c r="F214"/>
  <c r="G214"/>
  <c r="H214"/>
  <c r="F253"/>
  <c r="H253"/>
  <c r="H255"/>
  <c r="E8" i="5"/>
  <c r="F8"/>
  <c r="G8"/>
  <c r="H8"/>
  <c r="I8"/>
  <c r="J8"/>
  <c r="K8"/>
  <c r="L8"/>
  <c r="M8"/>
  <c r="N8"/>
  <c r="O8"/>
  <c r="P8"/>
  <c r="Q8"/>
  <c r="R8"/>
  <c r="B9"/>
  <c r="F12"/>
  <c r="F17" s="1"/>
  <c r="H12"/>
  <c r="J12"/>
  <c r="J17" s="1"/>
  <c r="L12"/>
  <c r="N12"/>
  <c r="N17" s="1"/>
  <c r="P12"/>
  <c r="R12"/>
  <c r="R17" s="1"/>
  <c r="F13"/>
  <c r="F22" s="1"/>
  <c r="H13"/>
  <c r="H22" s="1"/>
  <c r="J13"/>
  <c r="J22" s="1"/>
  <c r="L13"/>
  <c r="L22" s="1"/>
  <c r="N13"/>
  <c r="N22" s="1"/>
  <c r="P13"/>
  <c r="P22" s="1"/>
  <c r="R13"/>
  <c r="R22" s="1"/>
  <c r="F14"/>
  <c r="F23" s="1"/>
  <c r="H14"/>
  <c r="H23" s="1"/>
  <c r="J14"/>
  <c r="J23" s="1"/>
  <c r="L14"/>
  <c r="L23" s="1"/>
  <c r="N14"/>
  <c r="N23" s="1"/>
  <c r="P14"/>
  <c r="P23" s="1"/>
  <c r="R14"/>
  <c r="R23" s="1"/>
  <c r="F15"/>
  <c r="F24" s="1"/>
  <c r="H15"/>
  <c r="H24" s="1"/>
  <c r="J15"/>
  <c r="J24" s="1"/>
  <c r="L15"/>
  <c r="L24" s="1"/>
  <c r="N15"/>
  <c r="N24" s="1"/>
  <c r="P15"/>
  <c r="P24" s="1"/>
  <c r="R15"/>
  <c r="R24" s="1"/>
  <c r="F16"/>
  <c r="F25" s="1"/>
  <c r="H16"/>
  <c r="H25" s="1"/>
  <c r="J16"/>
  <c r="J25" s="1"/>
  <c r="L16"/>
  <c r="L25" s="1"/>
  <c r="N16"/>
  <c r="N25" s="1"/>
  <c r="P16"/>
  <c r="P25" s="1"/>
  <c r="R16"/>
  <c r="R25" s="1"/>
  <c r="H17"/>
  <c r="L17"/>
  <c r="P17"/>
  <c r="F21"/>
  <c r="H21"/>
  <c r="J21"/>
  <c r="L21"/>
  <c r="N21"/>
  <c r="P21"/>
  <c r="R21"/>
  <c r="B22"/>
  <c r="S29"/>
  <c r="S30"/>
  <c r="S31"/>
  <c r="S32"/>
  <c r="S33"/>
  <c r="B54"/>
  <c r="B146"/>
  <c r="B189"/>
  <c r="B224"/>
  <c r="B261"/>
  <c r="C293"/>
  <c r="B388"/>
  <c r="B416"/>
  <c r="E3" i="2"/>
  <c r="G3"/>
  <c r="E4"/>
  <c r="G4"/>
  <c r="E5"/>
  <c r="G5"/>
  <c r="E6"/>
  <c r="G6"/>
  <c r="E7"/>
  <c r="G7"/>
  <c r="E8"/>
  <c r="G8"/>
  <c r="E9"/>
  <c r="G9"/>
  <c r="E10"/>
  <c r="G10"/>
  <c r="E11"/>
  <c r="G11"/>
  <c r="E12"/>
  <c r="G12"/>
  <c r="E13"/>
  <c r="G13"/>
  <c r="E14"/>
  <c r="G14"/>
  <c r="E15"/>
  <c r="G15"/>
  <c r="E16"/>
  <c r="G16"/>
  <c r="B12" i="1"/>
  <c r="B13"/>
  <c r="B27"/>
  <c r="C27"/>
  <c r="B41"/>
  <c r="B42"/>
  <c r="D56"/>
  <c r="D62"/>
  <c r="B75"/>
  <c r="B76"/>
  <c r="B96"/>
  <c r="B97"/>
  <c r="B124"/>
  <c r="B125"/>
  <c r="B141"/>
  <c r="B143"/>
  <c r="B145"/>
  <c r="B161"/>
  <c r="B162" s="1"/>
  <c r="B185"/>
  <c r="D185"/>
  <c r="B190"/>
  <c r="B191" s="1"/>
  <c r="B226"/>
  <c r="B227" s="1"/>
  <c r="B256"/>
  <c r="B257" s="1"/>
  <c r="B275"/>
  <c r="D275"/>
  <c r="B289"/>
  <c r="B290" s="1"/>
  <c r="B295"/>
  <c r="C295"/>
  <c r="D295"/>
  <c r="B336"/>
  <c r="B337"/>
  <c r="B342"/>
  <c r="D342"/>
  <c r="D344"/>
  <c r="B349"/>
  <c r="B350" s="1"/>
  <c r="B375"/>
  <c r="B376" s="1"/>
  <c r="B396"/>
  <c r="B397" s="1"/>
  <c r="C9" i="7"/>
  <c r="F9"/>
  <c r="J9"/>
  <c r="M9"/>
  <c r="Q9"/>
  <c r="T9"/>
  <c r="C14"/>
  <c r="F14"/>
  <c r="J14"/>
  <c r="M14"/>
  <c r="Q14"/>
  <c r="T14"/>
  <c r="C15"/>
  <c r="F15"/>
  <c r="J15"/>
  <c r="M15"/>
  <c r="Q15"/>
  <c r="T15"/>
  <c r="C16"/>
  <c r="F16"/>
  <c r="J16"/>
  <c r="M16"/>
  <c r="Q16"/>
  <c r="T16"/>
  <c r="C17"/>
  <c r="F17"/>
  <c r="J17"/>
  <c r="M17"/>
  <c r="Q17"/>
  <c r="T17"/>
  <c r="C18"/>
  <c r="F18"/>
  <c r="J18"/>
  <c r="M18"/>
  <c r="Q18"/>
  <c r="T18"/>
  <c r="C19"/>
  <c r="F19"/>
  <c r="J19"/>
  <c r="M19"/>
  <c r="Q19"/>
  <c r="T19"/>
  <c r="C20"/>
  <c r="F20"/>
  <c r="J20"/>
  <c r="M20"/>
  <c r="Q20"/>
  <c r="T20"/>
  <c r="C37" i="6"/>
  <c r="D37"/>
  <c r="F37"/>
  <c r="G37"/>
  <c r="I37"/>
  <c r="J37"/>
  <c r="L37"/>
  <c r="C38"/>
  <c r="D38"/>
  <c r="F38"/>
  <c r="G38"/>
  <c r="I38"/>
  <c r="J38"/>
  <c r="L38"/>
  <c r="C39"/>
  <c r="D39"/>
  <c r="F39"/>
  <c r="G39"/>
  <c r="I39"/>
  <c r="J39"/>
  <c r="L39"/>
  <c r="C40"/>
  <c r="D40"/>
  <c r="F40"/>
  <c r="G40"/>
  <c r="I40"/>
  <c r="J40"/>
  <c r="L40"/>
  <c r="F261" i="4" l="1"/>
  <c r="L57" s="1"/>
  <c r="F262"/>
  <c r="L58" s="1"/>
  <c r="F264"/>
  <c r="L60" s="1"/>
  <c r="F178"/>
  <c r="L39" s="1"/>
  <c r="F181"/>
  <c r="L42" s="1"/>
  <c r="D153"/>
  <c r="J33" s="1"/>
  <c r="D156"/>
  <c r="J36" s="1"/>
  <c r="Q12" i="5"/>
  <c r="Q13"/>
  <c r="Q22" s="1"/>
  <c r="Q14"/>
  <c r="Q23" s="1"/>
  <c r="Q15"/>
  <c r="Q24" s="1"/>
  <c r="Q16"/>
  <c r="Q25" s="1"/>
  <c r="O12"/>
  <c r="O13"/>
  <c r="O22" s="1"/>
  <c r="O14"/>
  <c r="O23" s="1"/>
  <c r="O15"/>
  <c r="O24" s="1"/>
  <c r="O16"/>
  <c r="O25" s="1"/>
  <c r="M12"/>
  <c r="M13"/>
  <c r="M22" s="1"/>
  <c r="M14"/>
  <c r="M23" s="1"/>
  <c r="M15"/>
  <c r="M24" s="1"/>
  <c r="M16"/>
  <c r="M25" s="1"/>
  <c r="K12"/>
  <c r="K13"/>
  <c r="K22" s="1"/>
  <c r="K14"/>
  <c r="K23" s="1"/>
  <c r="K15"/>
  <c r="K24" s="1"/>
  <c r="K16"/>
  <c r="K25" s="1"/>
  <c r="I12"/>
  <c r="I13"/>
  <c r="I22" s="1"/>
  <c r="I14"/>
  <c r="I23" s="1"/>
  <c r="I15"/>
  <c r="I24" s="1"/>
  <c r="I16"/>
  <c r="I25" s="1"/>
  <c r="G12"/>
  <c r="G13"/>
  <c r="G22" s="1"/>
  <c r="G14"/>
  <c r="G23" s="1"/>
  <c r="G15"/>
  <c r="G24" s="1"/>
  <c r="G16"/>
  <c r="G25" s="1"/>
  <c r="E12"/>
  <c r="E13"/>
  <c r="E22" s="1"/>
  <c r="E14"/>
  <c r="E23" s="1"/>
  <c r="E15"/>
  <c r="E24" s="1"/>
  <c r="E16"/>
  <c r="E25" s="1"/>
  <c r="F324" i="4"/>
  <c r="L69" s="1"/>
  <c r="F325"/>
  <c r="L70" s="1"/>
  <c r="F327"/>
  <c r="L72" s="1"/>
  <c r="D324"/>
  <c r="J69" s="1"/>
  <c r="D325"/>
  <c r="J70" s="1"/>
  <c r="D327"/>
  <c r="J72" s="1"/>
  <c r="E310"/>
  <c r="K63" s="1"/>
  <c r="E311"/>
  <c r="K64" s="1"/>
  <c r="E313"/>
  <c r="K66" s="1"/>
  <c r="F180"/>
  <c r="L41" s="1"/>
  <c r="F179"/>
  <c r="L40" s="1"/>
  <c r="D155"/>
  <c r="J35" s="1"/>
  <c r="D154"/>
  <c r="J34" s="1"/>
  <c r="G17" i="5" l="1"/>
  <c r="G21"/>
  <c r="K17"/>
  <c r="K21"/>
  <c r="O17"/>
  <c r="O21"/>
  <c r="E17"/>
  <c r="E21"/>
  <c r="I17"/>
  <c r="I21"/>
  <c r="M17"/>
  <c r="M21"/>
  <c r="Q17"/>
  <c r="Q21"/>
</calcChain>
</file>

<file path=xl/sharedStrings.xml><?xml version="1.0" encoding="utf-8"?>
<sst xmlns="http://schemas.openxmlformats.org/spreadsheetml/2006/main" count="2155" uniqueCount="218">
  <si>
    <t>ESTACION 1: PUNTA BETE</t>
  </si>
  <si>
    <t>Especie</t>
  </si>
  <si>
    <t>Largo</t>
  </si>
  <si>
    <t>Ancho</t>
  </si>
  <si>
    <t>Diam</t>
  </si>
  <si>
    <t>Prof.</t>
  </si>
  <si>
    <t>Observaciones</t>
  </si>
  <si>
    <t>A. atlantica</t>
  </si>
  <si>
    <t>A. atlantica blanca red amplia y tridimencional</t>
  </si>
  <si>
    <t>A. caribbeana</t>
  </si>
  <si>
    <t>A. gracilis</t>
  </si>
  <si>
    <t>A. pennacea</t>
  </si>
  <si>
    <t># Sp</t>
  </si>
  <si>
    <t>#col</t>
  </si>
  <si>
    <t>Area (m2)</t>
  </si>
  <si>
    <t>Densidad</t>
  </si>
  <si>
    <t>ESTACION 2: PLAYA DEL CARMEN</t>
  </si>
  <si>
    <t>Blanca</t>
  </si>
  <si>
    <t>2 Ramas divididas por esponja</t>
  </si>
  <si>
    <t>50% esponja</t>
  </si>
  <si>
    <t>ESTACION 3: PUNTA PIEDRA</t>
  </si>
  <si>
    <t>Alg. 10%; Decía abanico cafe red cerrada</t>
  </si>
  <si>
    <t>A. hirta</t>
  </si>
  <si>
    <t>Muestra; Decía A. tanacetum</t>
  </si>
  <si>
    <t>Alg. 20%; Decía A. tanacetum</t>
  </si>
  <si>
    <t>Esp. base</t>
  </si>
  <si>
    <t>Tres ramas</t>
  </si>
  <si>
    <t>Esp. base/blanca</t>
  </si>
  <si>
    <t>Esp. base. Alg. 10%</t>
  </si>
  <si>
    <t>A.H. 30%</t>
  </si>
  <si>
    <t>10% coralimorfo</t>
  </si>
  <si>
    <t>Dos ramas Alg 20%</t>
  </si>
  <si>
    <t>Esp. 30%</t>
  </si>
  <si>
    <t>Alg., hidro. 40%</t>
  </si>
  <si>
    <t xml:space="preserve">A.E. 10% </t>
  </si>
  <si>
    <t>Alg. 20%</t>
  </si>
  <si>
    <t>Rama rota/blanca</t>
  </si>
  <si>
    <t>E. A. 20%</t>
  </si>
  <si>
    <t>ESTACION 4: XCARET 2</t>
  </si>
  <si>
    <t>c/hidro. 20%</t>
  </si>
  <si>
    <t>c/hidro. 10%</t>
  </si>
  <si>
    <t>ESTACION 5: XCARET 1</t>
  </si>
  <si>
    <t>blanca</t>
  </si>
  <si>
    <t>ESTACION 6: CALICA</t>
  </si>
  <si>
    <t>c/hidro. 40%</t>
  </si>
  <si>
    <t>café</t>
  </si>
  <si>
    <t>c/hidro. 50%</t>
  </si>
  <si>
    <t>3 RAMAS</t>
  </si>
  <si>
    <t>Epibiontes en 1 rama: 4 RAMAS</t>
  </si>
  <si>
    <t>ESTACION 7: PUNTA INA-PUNTA VENADO (EL ISLOTE)</t>
  </si>
  <si>
    <t>recluta</t>
  </si>
  <si>
    <t>A. caribeana</t>
  </si>
  <si>
    <t>Stichopathes</t>
  </si>
  <si>
    <t>no aplica</t>
  </si>
  <si>
    <t>ESTACION 8: PAMUL</t>
  </si>
  <si>
    <t>Algas</t>
  </si>
  <si>
    <t>Algas, esp.</t>
  </si>
  <si>
    <t>Mort. 50%</t>
  </si>
  <si>
    <t>Rama cortada de 4.14 cm</t>
  </si>
  <si>
    <t>Blanca, hidro 20%</t>
  </si>
  <si>
    <t>10% esp.</t>
  </si>
  <si>
    <t>Esponja</t>
  </si>
  <si>
    <t>20 % esp.</t>
  </si>
  <si>
    <t>Rama coratada de 3.5 cm</t>
  </si>
  <si>
    <t>Tunicados; Rama cortada de 2.3 cm</t>
  </si>
  <si>
    <t>ESTACION 9: SUR DE PAMUL</t>
  </si>
  <si>
    <t>Color verde</t>
  </si>
  <si>
    <t>10% hidro</t>
  </si>
  <si>
    <t>hidro, esp. 5%</t>
  </si>
  <si>
    <t>Esp, en rama cortada</t>
  </si>
  <si>
    <t>hidro 5%</t>
  </si>
  <si>
    <t>ESTACION 10: XAAC-KANTENAH</t>
  </si>
  <si>
    <t>A.atlantica amarilla grande</t>
  </si>
  <si>
    <t>A.atlantica blanca red amplia</t>
  </si>
  <si>
    <t>A.atlantica blanca</t>
  </si>
  <si>
    <t>Base de alga calcarea</t>
  </si>
  <si>
    <t>A. diadema; Algas base</t>
  </si>
  <si>
    <t>A.diadema</t>
  </si>
  <si>
    <t>A.gracilis cafe red chica</t>
  </si>
  <si>
    <t>A.atlantica cafe red grande</t>
  </si>
  <si>
    <t>10%Epibion</t>
  </si>
  <si>
    <t>Blanca;4 ramas separadas en la base</t>
  </si>
  <si>
    <t>15%Epibion</t>
  </si>
  <si>
    <t>10%Tunicad</t>
  </si>
  <si>
    <t>ESTACION 11: AKUMAL</t>
  </si>
  <si>
    <t>MORT.ALGAS 5%; 2 ramas</t>
  </si>
  <si>
    <t>20% hidro.</t>
  </si>
  <si>
    <t xml:space="preserve">5% hidro. </t>
  </si>
  <si>
    <t>10% hidro.(agto)</t>
  </si>
  <si>
    <t>70% hidro</t>
  </si>
  <si>
    <t>Ram.cortada</t>
  </si>
  <si>
    <t>5% hidro.</t>
  </si>
  <si>
    <t>5% esponjas</t>
  </si>
  <si>
    <t>35% muerto</t>
  </si>
  <si>
    <t xml:space="preserve">Blanca </t>
  </si>
  <si>
    <t>ESTACION 12: SUR AKUMAL</t>
  </si>
  <si>
    <t>20% afectacion; 3 ramas</t>
  </si>
  <si>
    <t>1.5</t>
  </si>
  <si>
    <t>c/hidrozoarios</t>
  </si>
  <si>
    <t>2 ramas</t>
  </si>
  <si>
    <t>95.5</t>
  </si>
  <si>
    <t>1.4</t>
  </si>
  <si>
    <t>1.3</t>
  </si>
  <si>
    <t>ESTACION 13: XCACEL.CHEMUYIL</t>
  </si>
  <si>
    <t>30%Epibion</t>
  </si>
  <si>
    <t>20%Epibion</t>
  </si>
  <si>
    <t>ESTACION 14: TULUM</t>
  </si>
  <si>
    <t>A.abanico muy plana y red muy cerrada</t>
  </si>
  <si>
    <t>A.abanico abultada</t>
  </si>
  <si>
    <t>A.abanico abultada; pequeña</t>
  </si>
  <si>
    <t>A.pennacea</t>
  </si>
  <si>
    <t>89.5</t>
  </si>
  <si>
    <t>Epibiontes 10%</t>
  </si>
  <si>
    <t>Muy pocas ramas, 60% M de parecido a Millepora y tunicados</t>
  </si>
  <si>
    <t>128.5</t>
  </si>
  <si>
    <t>Base embebida en esponja</t>
  </si>
  <si>
    <t>Juvenil</t>
  </si>
  <si>
    <t xml:space="preserve">A.pennacea </t>
  </si>
  <si>
    <t>DATOS DE LA TABLA No. 6</t>
  </si>
  <si>
    <t>DATOS DE LA TABLA No. 7</t>
  </si>
  <si>
    <t>TRANS.</t>
  </si>
  <si>
    <t>SITIO</t>
  </si>
  <si>
    <t>PROF.</t>
  </si>
  <si>
    <t>FECHA</t>
  </si>
  <si>
    <t>METROS</t>
  </si>
  <si>
    <t>COLONIAS</t>
  </si>
  <si>
    <t>DENSIDAD</t>
  </si>
  <si>
    <t>Pi-A.atl</t>
  </si>
  <si>
    <t>Pi-A.car</t>
  </si>
  <si>
    <t>Pi-A.gra</t>
  </si>
  <si>
    <t>Pi-A.hir</t>
  </si>
  <si>
    <t>Pi-A.pen</t>
  </si>
  <si>
    <t>PUNTA BETE</t>
  </si>
  <si>
    <t>PLAYA DEL CARMEN</t>
  </si>
  <si>
    <t>PUNTA PIEDRA</t>
  </si>
  <si>
    <t>XCARET 2</t>
  </si>
  <si>
    <t>XCARET 1</t>
  </si>
  <si>
    <t>CALICA</t>
  </si>
  <si>
    <t>PUNTA INA-PUNTA VENADO (EL ISLOTE)</t>
  </si>
  <si>
    <t>PAMUL</t>
  </si>
  <si>
    <t>SUR DE PAMUL</t>
  </si>
  <si>
    <t>XAAC-KANTENAH</t>
  </si>
  <si>
    <t>AKUMAL</t>
  </si>
  <si>
    <t>SUR AKUMAL</t>
  </si>
  <si>
    <t>XCACEL.CHEMUYIL</t>
  </si>
  <si>
    <t>TULUM</t>
  </si>
  <si>
    <t>COL.</t>
  </si>
  <si>
    <t>SP</t>
  </si>
  <si>
    <t>h</t>
  </si>
  <si>
    <t>ANCHO</t>
  </si>
  <si>
    <t>DIAM.</t>
  </si>
  <si>
    <t>RAMAS</t>
  </si>
  <si>
    <t>PAAMUL</t>
  </si>
  <si>
    <t>X=</t>
  </si>
  <si>
    <t>D.S.=</t>
  </si>
  <si>
    <t>Max=</t>
  </si>
  <si>
    <t>Min=</t>
  </si>
  <si>
    <t>Graf. 1=========</t>
  </si>
  <si>
    <t>Graf. 2 =========</t>
  </si>
  <si>
    <t>Graf. 1</t>
  </si>
  <si>
    <t>Graf. 2</t>
  </si>
  <si>
    <t>No. colonias por transecto</t>
  </si>
  <si>
    <t>Sp</t>
  </si>
  <si>
    <t>A.a</t>
  </si>
  <si>
    <t>Col</t>
  </si>
  <si>
    <t>A.c</t>
  </si>
  <si>
    <t>A.g</t>
  </si>
  <si>
    <t>A.h</t>
  </si>
  <si>
    <t>A.p</t>
  </si>
  <si>
    <t>Suma</t>
  </si>
  <si>
    <t>Suma=</t>
  </si>
  <si>
    <t>Pi's</t>
  </si>
  <si>
    <t>%</t>
  </si>
  <si>
    <t>ESTACION DE MONITOREO EN AKUMAL</t>
  </si>
  <si>
    <t>MARCA</t>
  </si>
  <si>
    <t>ESPECIE</t>
  </si>
  <si>
    <t>LARGO</t>
  </si>
  <si>
    <t>(cm)</t>
  </si>
  <si>
    <t>DIAMETRO</t>
  </si>
  <si>
    <t>OBSERVACIONES</t>
  </si>
  <si>
    <t>I</t>
  </si>
  <si>
    <t>II</t>
  </si>
  <si>
    <t>Agto-98</t>
  </si>
  <si>
    <t>-</t>
  </si>
  <si>
    <t>708-846</t>
  </si>
  <si>
    <t>MORT.ALGAS 5%</t>
  </si>
  <si>
    <t>713a</t>
  </si>
  <si>
    <t>40% hidro.</t>
  </si>
  <si>
    <t>M</t>
  </si>
  <si>
    <t>Blanca; mort 30%</t>
  </si>
  <si>
    <t>Largo I</t>
  </si>
  <si>
    <t>Fca.</t>
  </si>
  <si>
    <t>Largo 2</t>
  </si>
  <si>
    <t>Ancho 1</t>
  </si>
  <si>
    <t>Ancho 2</t>
  </si>
  <si>
    <t>Diam 1</t>
  </si>
  <si>
    <t>Diam 2</t>
  </si>
  <si>
    <t>&gt;120</t>
  </si>
  <si>
    <t>&gt;150</t>
  </si>
  <si>
    <t>&gt;1.5</t>
  </si>
  <si>
    <t>100-120</t>
  </si>
  <si>
    <t>125-150</t>
  </si>
  <si>
    <t>1.25-1.50</t>
  </si>
  <si>
    <t>80-100</t>
  </si>
  <si>
    <t>100-125</t>
  </si>
  <si>
    <t>1.00-1.25</t>
  </si>
  <si>
    <t>60-80</t>
  </si>
  <si>
    <t>75-100</t>
  </si>
  <si>
    <t>.75-1.00</t>
  </si>
  <si>
    <t>40-60</t>
  </si>
  <si>
    <t>50-75</t>
  </si>
  <si>
    <t>.50-.75</t>
  </si>
  <si>
    <t>20-40</t>
  </si>
  <si>
    <t>25-50</t>
  </si>
  <si>
    <t>.25-.50</t>
  </si>
  <si>
    <t>&lt;20</t>
  </si>
  <si>
    <t>&lt;25</t>
  </si>
  <si>
    <t>&lt;0.25</t>
  </si>
</sst>
</file>

<file path=xl/styles.xml><?xml version="1.0" encoding="utf-8"?>
<styleSheet xmlns="http://schemas.openxmlformats.org/spreadsheetml/2006/main">
  <numFmts count="1">
    <numFmt numFmtId="164" formatCode="0.000"/>
  </numFmts>
  <fonts count="7">
    <font>
      <sz val="10"/>
      <name val="Arial"/>
    </font>
    <font>
      <b/>
      <sz val="10"/>
      <name val="Arial"/>
    </font>
    <font>
      <i/>
      <sz val="10"/>
      <name val="Arial"/>
    </font>
    <font>
      <sz val="10"/>
      <name val="Arial"/>
    </font>
    <font>
      <i/>
      <sz val="10"/>
      <name val="Arial"/>
      <family val="2"/>
    </font>
    <font>
      <sz val="8"/>
      <name val="Arial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0" xfId="0" applyFill="1" applyBorder="1" applyAlignment="1">
      <alignment horizontal="center"/>
    </xf>
    <xf numFmtId="0" fontId="0" fillId="0" borderId="0" xfId="0" applyFill="1" applyBorder="1"/>
    <xf numFmtId="0" fontId="1" fillId="0" borderId="0" xfId="0" applyFont="1" applyFill="1" applyBorder="1"/>
    <xf numFmtId="164" fontId="0" fillId="0" borderId="0" xfId="0" applyNumberFormat="1" applyFill="1" applyBorder="1" applyAlignment="1">
      <alignment horizontal="center"/>
    </xf>
    <xf numFmtId="2" fontId="0" fillId="0" borderId="0" xfId="0" applyNumberFormat="1" applyFill="1" applyBorder="1"/>
    <xf numFmtId="0" fontId="0" fillId="0" borderId="0" xfId="0" quotePrefix="1" applyFill="1" applyBorder="1" applyAlignment="1">
      <alignment horizontal="left"/>
    </xf>
    <xf numFmtId="0" fontId="2" fillId="0" borderId="0" xfId="0" applyFont="1" applyFill="1" applyBorder="1"/>
    <xf numFmtId="0" fontId="3" fillId="0" borderId="0" xfId="0" applyFont="1" applyFill="1" applyBorder="1" applyAlignment="1">
      <alignment horizontal="right"/>
    </xf>
    <xf numFmtId="0" fontId="4" fillId="0" borderId="0" xfId="0" applyFont="1" applyFill="1" applyBorder="1"/>
    <xf numFmtId="0" fontId="0" fillId="0" borderId="0" xfId="0" quotePrefix="1" applyFill="1" applyBorder="1" applyAlignment="1">
      <alignment horizontal="center"/>
    </xf>
    <xf numFmtId="0" fontId="1" fillId="0" borderId="0" xfId="0" quotePrefix="1" applyFont="1" applyFill="1" applyBorder="1" applyAlignment="1">
      <alignment horizontal="left"/>
    </xf>
    <xf numFmtId="0" fontId="3" fillId="0" borderId="0" xfId="0" applyFont="1" applyAlignment="1">
      <alignment horizontal="right"/>
    </xf>
    <xf numFmtId="0" fontId="0" fillId="0" borderId="0" xfId="0" applyAlignment="1">
      <alignment horizontal="right"/>
    </xf>
    <xf numFmtId="0" fontId="0" fillId="0" borderId="0" xfId="0" quotePrefix="1" applyAlignment="1">
      <alignment horizontal="right"/>
    </xf>
    <xf numFmtId="0" fontId="1" fillId="0" borderId="0" xfId="0" applyFont="1"/>
    <xf numFmtId="0" fontId="3" fillId="0" borderId="1" xfId="0" applyFont="1" applyBorder="1" applyAlignment="1">
      <alignment horizontal="right"/>
    </xf>
    <xf numFmtId="0" fontId="0" fillId="0" borderId="1" xfId="0" applyBorder="1"/>
    <xf numFmtId="0" fontId="0" fillId="0" borderId="1" xfId="0" quotePrefix="1" applyBorder="1" applyAlignment="1">
      <alignment horizontal="right"/>
    </xf>
    <xf numFmtId="0" fontId="0" fillId="0" borderId="1" xfId="0" applyBorder="1" applyAlignment="1">
      <alignment horizontal="right"/>
    </xf>
    <xf numFmtId="0" fontId="0" fillId="0" borderId="0" xfId="0" applyFill="1" applyBorder="1" applyAlignment="1">
      <alignment horizontal="left"/>
    </xf>
    <xf numFmtId="0" fontId="0" fillId="0" borderId="0" xfId="0" quotePrefix="1" applyFill="1" applyBorder="1" applyAlignment="1">
      <alignment horizontal="right"/>
    </xf>
    <xf numFmtId="0" fontId="0" fillId="0" borderId="0" xfId="0" applyFill="1" applyBorder="1" applyAlignment="1">
      <alignment horizontal="right"/>
    </xf>
    <xf numFmtId="0" fontId="0" fillId="0" borderId="0" xfId="0" applyBorder="1"/>
    <xf numFmtId="15" fontId="0" fillId="0" borderId="0" xfId="0" applyNumberFormat="1"/>
    <xf numFmtId="0" fontId="2" fillId="0" borderId="0" xfId="0" applyFont="1"/>
    <xf numFmtId="0" fontId="2" fillId="0" borderId="0" xfId="0" quotePrefix="1" applyFont="1" applyFill="1" applyBorder="1" applyAlignment="1">
      <alignment horizontal="left"/>
    </xf>
    <xf numFmtId="0" fontId="1" fillId="0" borderId="0" xfId="0" applyFont="1" applyFill="1" applyBorder="1" applyAlignment="1">
      <alignment horizontal="center"/>
    </xf>
    <xf numFmtId="2" fontId="0" fillId="0" borderId="0" xfId="0" applyNumberFormat="1" applyFill="1" applyBorder="1" applyAlignment="1">
      <alignment horizontal="center"/>
    </xf>
    <xf numFmtId="0" fontId="0" fillId="0" borderId="0" xfId="0" applyAlignment="1">
      <alignment horizontal="center"/>
    </xf>
    <xf numFmtId="15" fontId="0" fillId="0" borderId="0" xfId="0" applyNumberFormat="1" applyAlignment="1">
      <alignment horizontal="center"/>
    </xf>
    <xf numFmtId="15" fontId="0" fillId="0" borderId="0" xfId="0" applyNumberFormat="1" applyFill="1" applyBorder="1" applyAlignment="1">
      <alignment horizontal="center"/>
    </xf>
    <xf numFmtId="15" fontId="3" fillId="0" borderId="0" xfId="0" applyNumberFormat="1" applyFont="1" applyFill="1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0" xfId="0" quotePrefix="1" applyFont="1" applyAlignment="1">
      <alignment horizontal="left"/>
    </xf>
    <xf numFmtId="0" fontId="0" fillId="0" borderId="0" xfId="0" quotePrefix="1" applyFill="1" applyAlignment="1">
      <alignment horizontal="left"/>
    </xf>
    <xf numFmtId="0" fontId="0" fillId="0" borderId="0" xfId="0" applyFill="1"/>
    <xf numFmtId="0" fontId="6" fillId="0" borderId="2" xfId="0" applyFont="1" applyFill="1" applyBorder="1" applyAlignment="1">
      <alignment horizontal="center"/>
    </xf>
    <xf numFmtId="0" fontId="6" fillId="0" borderId="3" xfId="0" applyFont="1" applyFill="1" applyBorder="1" applyAlignment="1">
      <alignment horizontal="center"/>
    </xf>
    <xf numFmtId="0" fontId="6" fillId="0" borderId="4" xfId="0" applyFont="1" applyFill="1" applyBorder="1" applyAlignment="1">
      <alignment horizontal="center"/>
    </xf>
    <xf numFmtId="0" fontId="6" fillId="0" borderId="3" xfId="0" applyFont="1" applyFill="1" applyBorder="1"/>
    <xf numFmtId="0" fontId="6" fillId="0" borderId="4" xfId="0" applyFont="1" applyFill="1" applyBorder="1"/>
    <xf numFmtId="0" fontId="6" fillId="0" borderId="5" xfId="0" applyFont="1" applyFill="1" applyBorder="1"/>
    <xf numFmtId="0" fontId="6" fillId="0" borderId="6" xfId="0" applyFont="1" applyFill="1" applyBorder="1"/>
    <xf numFmtId="0" fontId="6" fillId="0" borderId="7" xfId="0" applyFont="1" applyFill="1" applyBorder="1"/>
    <xf numFmtId="15" fontId="6" fillId="0" borderId="7" xfId="0" applyNumberFormat="1" applyFont="1" applyFill="1" applyBorder="1" applyAlignment="1">
      <alignment horizontal="center"/>
    </xf>
    <xf numFmtId="17" fontId="6" fillId="0" borderId="8" xfId="0" applyNumberFormat="1" applyFont="1" applyFill="1" applyBorder="1" applyAlignment="1">
      <alignment horizontal="center"/>
    </xf>
    <xf numFmtId="17" fontId="6" fillId="0" borderId="0" xfId="0" applyNumberFormat="1" applyFont="1" applyFill="1" applyBorder="1" applyAlignment="1">
      <alignment horizontal="center"/>
    </xf>
    <xf numFmtId="17" fontId="6" fillId="0" borderId="7" xfId="0" applyNumberFormat="1" applyFont="1" applyFill="1" applyBorder="1" applyAlignment="1">
      <alignment horizontal="center"/>
    </xf>
    <xf numFmtId="0" fontId="6" fillId="0" borderId="9" xfId="0" applyFont="1" applyFill="1" applyBorder="1" applyAlignment="1">
      <alignment horizontal="center"/>
    </xf>
    <xf numFmtId="0" fontId="0" fillId="0" borderId="1" xfId="0" applyFill="1" applyBorder="1" applyAlignment="1">
      <alignment horizontal="center"/>
    </xf>
    <xf numFmtId="0" fontId="4" fillId="0" borderId="1" xfId="0" applyFont="1" applyFill="1" applyBorder="1"/>
    <xf numFmtId="0" fontId="0" fillId="0" borderId="6" xfId="0" applyFill="1" applyBorder="1" applyAlignment="1">
      <alignment horizontal="center"/>
    </xf>
    <xf numFmtId="0" fontId="0" fillId="0" borderId="6" xfId="0" applyFill="1" applyBorder="1"/>
    <xf numFmtId="0" fontId="0" fillId="0" borderId="1" xfId="0" quotePrefix="1" applyFill="1" applyBorder="1" applyAlignment="1">
      <alignment horizontal="center"/>
    </xf>
    <xf numFmtId="0" fontId="0" fillId="0" borderId="1" xfId="0" applyFill="1" applyBorder="1"/>
    <xf numFmtId="0" fontId="0" fillId="0" borderId="2" xfId="0" applyFill="1" applyBorder="1" applyAlignment="1">
      <alignment horizontal="center"/>
    </xf>
    <xf numFmtId="0" fontId="0" fillId="0" borderId="1" xfId="0" quotePrefix="1" applyFill="1" applyBorder="1" applyAlignment="1">
      <alignment horizontal="left"/>
    </xf>
    <xf numFmtId="0" fontId="4" fillId="0" borderId="10" xfId="0" applyFont="1" applyFill="1" applyBorder="1"/>
    <xf numFmtId="0" fontId="0" fillId="0" borderId="11" xfId="0" applyBorder="1" applyAlignment="1">
      <alignment horizontal="center"/>
    </xf>
    <xf numFmtId="0" fontId="0" fillId="0" borderId="0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S"/>
  <c:chart>
    <c:plotArea>
      <c:layout>
        <c:manualLayout>
          <c:layoutTarget val="inner"/>
          <c:xMode val="edge"/>
          <c:yMode val="edge"/>
          <c:x val="0.20414201183431951"/>
          <c:y val="0.10080645161290321"/>
          <c:w val="0.51183431952662717"/>
          <c:h val="0.62903225806451624"/>
        </c:manualLayout>
      </c:layout>
      <c:scatterChart>
        <c:scatterStyle val="lineMarker"/>
        <c:ser>
          <c:idx val="0"/>
          <c:order val="0"/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xVal>
            <c:numRef>
              <c:f>A.pennacea!$U$2:$U$15</c:f>
              <c:numCache>
                <c:formatCode>General</c:formatCode>
                <c:ptCount val="14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</c:numCache>
            </c:numRef>
          </c:xVal>
          <c:yVal>
            <c:numRef>
              <c:f>A.pennacea!$V$2:$V$15</c:f>
              <c:numCache>
                <c:formatCode>General</c:formatCode>
                <c:ptCount val="14"/>
                <c:pt idx="0">
                  <c:v>90.5</c:v>
                </c:pt>
                <c:pt idx="1">
                  <c:v>52.333333333333336</c:v>
                </c:pt>
                <c:pt idx="2">
                  <c:v>48.526315789473685</c:v>
                </c:pt>
                <c:pt idx="3">
                  <c:v>65.769230769230774</c:v>
                </c:pt>
                <c:pt idx="4">
                  <c:v>59.7</c:v>
                </c:pt>
                <c:pt idx="5">
                  <c:v>62.598484848484844</c:v>
                </c:pt>
                <c:pt idx="6">
                  <c:v>58.212121212121218</c:v>
                </c:pt>
                <c:pt idx="7">
                  <c:v>75.294117647058826</c:v>
                </c:pt>
                <c:pt idx="8">
                  <c:v>62</c:v>
                </c:pt>
                <c:pt idx="9">
                  <c:v>50.416666666666664</c:v>
                </c:pt>
                <c:pt idx="10">
                  <c:v>67.450854700854691</c:v>
                </c:pt>
                <c:pt idx="11">
                  <c:v>100.93333333333334</c:v>
                </c:pt>
                <c:pt idx="12">
                  <c:v>67.3125</c:v>
                </c:pt>
                <c:pt idx="13">
                  <c:v>65.857142857142861</c:v>
                </c:pt>
              </c:numCache>
            </c:numRef>
          </c:yVal>
        </c:ser>
        <c:axId val="24707072"/>
        <c:axId val="24709376"/>
      </c:scatterChart>
      <c:valAx>
        <c:axId val="24707072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S"/>
                  <a:t>Estaciones</a:t>
                </a:r>
              </a:p>
            </c:rich>
          </c:tx>
          <c:layout>
            <c:manualLayout>
              <c:xMode val="edge"/>
              <c:yMode val="edge"/>
              <c:x val="0.36390532544378701"/>
              <c:y val="0.83870967741935509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majorTickMark val="cross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ES"/>
          </a:p>
        </c:txPr>
        <c:crossAx val="24709376"/>
        <c:crosses val="autoZero"/>
        <c:crossBetween val="midCat"/>
      </c:valAx>
      <c:valAx>
        <c:axId val="24709376"/>
        <c:scaling>
          <c:orientation val="minMax"/>
          <c:max val="100"/>
          <c:min val="40"/>
        </c:scaling>
        <c:axPos val="l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S"/>
                  <a:t>Largo</a:t>
                </a:r>
              </a:p>
            </c:rich>
          </c:tx>
          <c:layout>
            <c:manualLayout>
              <c:xMode val="edge"/>
              <c:yMode val="edge"/>
              <c:x val="5.9171597633136098E-2"/>
              <c:y val="0.34274193548387094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majorTickMark val="cross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ES"/>
          </a:p>
        </c:txPr>
        <c:crossAx val="24707072"/>
        <c:crosses val="autoZero"/>
        <c:crossBetween val="midCat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5443786982248517"/>
          <c:y val="0.37500000000000006"/>
          <c:w val="0.22189349112426041"/>
          <c:h val="8.0645161290322592E-2"/>
        </c:manualLayout>
      </c:layout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s-ES"/>
        </a:p>
      </c:txPr>
    </c:legend>
    <c:plotVisOnly val="1"/>
    <c:dispBlanksAs val="gap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S"/>
    </a:p>
  </c:txPr>
  <c:printSettings>
    <c:headerFooter alignWithMargins="0">
      <c:oddHeader>&amp;A</c:oddHeader>
      <c:oddFooter>Page &amp;P</c:oddFooter>
    </c:headerFooter>
    <c:pageMargins b="1" l="0.75000000000000011" r="0.75000000000000011" t="1" header="0.5" footer="0.5"/>
    <c:pageSetup paperSize="9" orientation="landscape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S"/>
  <c:chart>
    <c:plotArea>
      <c:layout>
        <c:manualLayout>
          <c:layoutTarget val="inner"/>
          <c:xMode val="edge"/>
          <c:yMode val="edge"/>
          <c:x val="0.16226444992712624"/>
          <c:y val="0.16129032258064518"/>
          <c:w val="0.47547257420506756"/>
          <c:h val="0.5741935483870968"/>
        </c:manualLayout>
      </c:layout>
      <c:scatterChart>
        <c:scatterStyle val="lineMarker"/>
        <c:ser>
          <c:idx val="0"/>
          <c:order val="0"/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xVal>
            <c:numRef>
              <c:f>A.pennacea!$V$17:$V$30</c:f>
              <c:numCache>
                <c:formatCode>General</c:formatCode>
                <c:ptCount val="14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</c:numCache>
            </c:numRef>
          </c:xVal>
          <c:yVal>
            <c:numRef>
              <c:f>A.pennacea!$W$17:$W$30</c:f>
              <c:numCache>
                <c:formatCode>General</c:formatCode>
                <c:ptCount val="14"/>
                <c:pt idx="0">
                  <c:v>100.93333333333334</c:v>
                </c:pt>
                <c:pt idx="1">
                  <c:v>90.5</c:v>
                </c:pt>
                <c:pt idx="2">
                  <c:v>75.294117647058826</c:v>
                </c:pt>
                <c:pt idx="3">
                  <c:v>67.450854700854691</c:v>
                </c:pt>
                <c:pt idx="4">
                  <c:v>67.3125</c:v>
                </c:pt>
                <c:pt idx="5">
                  <c:v>65.857142857142861</c:v>
                </c:pt>
                <c:pt idx="6">
                  <c:v>65.769230769230774</c:v>
                </c:pt>
                <c:pt idx="7">
                  <c:v>62.598484848484844</c:v>
                </c:pt>
                <c:pt idx="8">
                  <c:v>62</c:v>
                </c:pt>
                <c:pt idx="9">
                  <c:v>59.7</c:v>
                </c:pt>
                <c:pt idx="10">
                  <c:v>58.212121212121218</c:v>
                </c:pt>
                <c:pt idx="11">
                  <c:v>52.333333333333336</c:v>
                </c:pt>
                <c:pt idx="12">
                  <c:v>50.416666666666664</c:v>
                </c:pt>
                <c:pt idx="13">
                  <c:v>48.526315789473685</c:v>
                </c:pt>
              </c:numCache>
            </c:numRef>
          </c:yVal>
        </c:ser>
        <c:axId val="24757760"/>
        <c:axId val="24759680"/>
      </c:scatterChart>
      <c:valAx>
        <c:axId val="24757760"/>
        <c:scaling>
          <c:orientation val="minMax"/>
        </c:scaling>
        <c:axPos val="b"/>
        <c:numFmt formatCode="General" sourceLinked="1"/>
        <c:majorTickMark val="cross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ES"/>
          </a:p>
        </c:txPr>
        <c:crossAx val="24759680"/>
        <c:crosses val="autoZero"/>
        <c:crossBetween val="midCat"/>
      </c:valAx>
      <c:valAx>
        <c:axId val="24759680"/>
        <c:scaling>
          <c:orientation val="minMax"/>
        </c:scaling>
        <c:axPos val="l"/>
        <c:numFmt formatCode="General" sourceLinked="1"/>
        <c:majorTickMark val="cross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ES"/>
          </a:p>
        </c:txPr>
        <c:crossAx val="24757760"/>
        <c:crosses val="autoZero"/>
        <c:crossBetween val="midCat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68679371829620861"/>
          <c:y val="0.38709677419354843"/>
          <c:w val="0.28301938940777832"/>
          <c:h val="0.12903225806451613"/>
        </c:manualLayout>
      </c:layout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s-ES"/>
        </a:p>
      </c:txPr>
    </c:legend>
    <c:plotVisOnly val="1"/>
    <c:dispBlanksAs val="gap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S"/>
    </a:p>
  </c:txPr>
  <c:printSettings>
    <c:headerFooter alignWithMargins="0">
      <c:oddHeader>&amp;A</c:oddHeader>
      <c:oddFooter>Page &amp;P</c:oddFooter>
    </c:headerFooter>
    <c:pageMargins b="1" l="0.75000000000000011" r="0.75000000000000011" t="1" header="0.5" footer="0.5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S"/>
  <c:chart>
    <c:plotArea>
      <c:layout>
        <c:manualLayout>
          <c:layoutTarget val="inner"/>
          <c:xMode val="edge"/>
          <c:yMode val="edge"/>
          <c:x val="0.19819877943992656"/>
          <c:y val="0.12886597938144329"/>
          <c:w val="0.5135150194579915"/>
          <c:h val="0.52577319587628857"/>
        </c:manualLayout>
      </c:layout>
      <c:scatterChart>
        <c:scatterStyle val="lineMarker"/>
        <c:ser>
          <c:idx val="0"/>
          <c:order val="0"/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xVal>
            <c:numRef>
              <c:f>A.pennacea!$X$2:$X$15</c:f>
              <c:numCache>
                <c:formatCode>General</c:formatCode>
                <c:ptCount val="14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</c:numCache>
            </c:numRef>
          </c:xVal>
          <c:yVal>
            <c:numRef>
              <c:f>A.pennacea!$Y$2:$Y$15</c:f>
              <c:numCache>
                <c:formatCode>General</c:formatCode>
                <c:ptCount val="14"/>
                <c:pt idx="0">
                  <c:v>0.80010000000000003</c:v>
                </c:pt>
                <c:pt idx="1">
                  <c:v>0.6900333333333335</c:v>
                </c:pt>
                <c:pt idx="2">
                  <c:v>0.68735964912280711</c:v>
                </c:pt>
                <c:pt idx="3">
                  <c:v>0.92076923076923078</c:v>
                </c:pt>
                <c:pt idx="4">
                  <c:v>1.1419999999999999</c:v>
                </c:pt>
                <c:pt idx="5">
                  <c:v>0.67911363636363631</c:v>
                </c:pt>
                <c:pt idx="6">
                  <c:v>0.56566666666666676</c:v>
                </c:pt>
                <c:pt idx="7">
                  <c:v>0.89959999999999984</c:v>
                </c:pt>
                <c:pt idx="8">
                  <c:v>1.0495789473684209</c:v>
                </c:pt>
                <c:pt idx="9">
                  <c:v>0.86910333333333323</c:v>
                </c:pt>
                <c:pt idx="10">
                  <c:v>0.80569369369369359</c:v>
                </c:pt>
                <c:pt idx="11">
                  <c:v>1.1366666666666665</c:v>
                </c:pt>
                <c:pt idx="12">
                  <c:v>0.7731125000000002</c:v>
                </c:pt>
                <c:pt idx="13">
                  <c:v>0.63500000000000001</c:v>
                </c:pt>
              </c:numCache>
            </c:numRef>
          </c:yVal>
        </c:ser>
        <c:axId val="26888448"/>
        <c:axId val="26907392"/>
      </c:scatterChart>
      <c:valAx>
        <c:axId val="26888448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t>Estaciones</a:t>
                </a:r>
              </a:p>
            </c:rich>
          </c:tx>
          <c:layout>
            <c:manualLayout>
              <c:xMode val="edge"/>
              <c:yMode val="edge"/>
              <c:x val="0.35735840535380708"/>
              <c:y val="0.79381443298969079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majorTickMark val="cross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ES"/>
          </a:p>
        </c:txPr>
        <c:crossAx val="26907392"/>
        <c:crosses val="autoZero"/>
        <c:crossBetween val="midCat"/>
      </c:valAx>
      <c:valAx>
        <c:axId val="26907392"/>
        <c:scaling>
          <c:orientation val="minMax"/>
        </c:scaling>
        <c:axPos val="l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t>Diametro</a:t>
                </a:r>
              </a:p>
            </c:rich>
          </c:tx>
          <c:layout>
            <c:manualLayout>
              <c:xMode val="edge"/>
              <c:yMode val="edge"/>
              <c:x val="6.0060236193917156E-2"/>
              <c:y val="0.25257731958762886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majorTickMark val="cross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ES"/>
          </a:p>
        </c:txPr>
        <c:crossAx val="26888448"/>
        <c:crosses val="autoZero"/>
        <c:crossBetween val="midCat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5075295242396434"/>
          <c:y val="0.34020618556701032"/>
          <c:w val="0.2252258857271893"/>
          <c:h val="0.10309278350515465"/>
        </c:manualLayout>
      </c:layout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s-ES"/>
        </a:p>
      </c:txPr>
    </c:legend>
    <c:plotVisOnly val="1"/>
    <c:dispBlanksAs val="gap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S"/>
    </a:p>
  </c:txPr>
  <c:printSettings>
    <c:headerFooter alignWithMargins="0">
      <c:oddHeader>&amp;A</c:oddHeader>
      <c:oddFooter>Page &amp;P</c:oddFooter>
    </c:headerFooter>
    <c:pageMargins b="1" l="0.75000000000000011" r="0.75000000000000011" t="1" header="0.5" footer="0.5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S"/>
  <c:chart>
    <c:plotArea>
      <c:layout>
        <c:manualLayout>
          <c:layoutTarget val="inner"/>
          <c:xMode val="edge"/>
          <c:yMode val="edge"/>
          <c:x val="0.12158054711246201"/>
          <c:y val="0.14367896730742249"/>
          <c:w val="0.58662613981762901"/>
          <c:h val="0.6206931387680652"/>
        </c:manualLayout>
      </c:layout>
      <c:scatterChart>
        <c:scatterStyle val="lineMarker"/>
        <c:ser>
          <c:idx val="0"/>
          <c:order val="0"/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xVal>
            <c:numRef>
              <c:f>A.pennacea!$Y$17:$Y$30</c:f>
              <c:numCache>
                <c:formatCode>General</c:formatCode>
                <c:ptCount val="14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</c:numCache>
            </c:numRef>
          </c:xVal>
          <c:yVal>
            <c:numRef>
              <c:f>A.pennacea!$Z$17:$Z$30</c:f>
              <c:numCache>
                <c:formatCode>General</c:formatCode>
                <c:ptCount val="14"/>
                <c:pt idx="0">
                  <c:v>1.1419999999999999</c:v>
                </c:pt>
                <c:pt idx="1">
                  <c:v>1.1366666666666665</c:v>
                </c:pt>
                <c:pt idx="2">
                  <c:v>1.0495789473684209</c:v>
                </c:pt>
                <c:pt idx="3">
                  <c:v>0.92076923076923078</c:v>
                </c:pt>
                <c:pt idx="4">
                  <c:v>0.89959999999999984</c:v>
                </c:pt>
                <c:pt idx="5">
                  <c:v>0.86910333333333323</c:v>
                </c:pt>
                <c:pt idx="6">
                  <c:v>0.80569369369369359</c:v>
                </c:pt>
                <c:pt idx="7">
                  <c:v>0.80010000000000003</c:v>
                </c:pt>
                <c:pt idx="8">
                  <c:v>0.7731125000000002</c:v>
                </c:pt>
                <c:pt idx="9">
                  <c:v>0.6900333333333335</c:v>
                </c:pt>
                <c:pt idx="10">
                  <c:v>0.68735964912280711</c:v>
                </c:pt>
                <c:pt idx="11">
                  <c:v>0.67911363636363631</c:v>
                </c:pt>
                <c:pt idx="12">
                  <c:v>0.63500000000000001</c:v>
                </c:pt>
                <c:pt idx="13">
                  <c:v>0.56566666666666676</c:v>
                </c:pt>
              </c:numCache>
            </c:numRef>
          </c:yVal>
        </c:ser>
        <c:axId val="26927104"/>
        <c:axId val="26929024"/>
      </c:scatterChart>
      <c:valAx>
        <c:axId val="26927104"/>
        <c:scaling>
          <c:orientation val="minMax"/>
        </c:scaling>
        <c:axPos val="b"/>
        <c:numFmt formatCode="General" sourceLinked="1"/>
        <c:majorTickMark val="cross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ES"/>
          </a:p>
        </c:txPr>
        <c:crossAx val="26929024"/>
        <c:crosses val="autoZero"/>
        <c:crossBetween val="midCat"/>
      </c:valAx>
      <c:valAx>
        <c:axId val="26929024"/>
        <c:scaling>
          <c:orientation val="minMax"/>
        </c:scaling>
        <c:axPos val="l"/>
        <c:numFmt formatCode="General" sourceLinked="1"/>
        <c:majorTickMark val="cross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ES"/>
          </a:p>
        </c:txPr>
        <c:crossAx val="26927104"/>
        <c:crosses val="autoZero"/>
        <c:crossBetween val="midCat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4772036474164139"/>
          <c:y val="0.39655394976848607"/>
          <c:w val="0.22796352583586629"/>
          <c:h val="0.114943173845938"/>
        </c:manualLayout>
      </c:layout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s-ES"/>
        </a:p>
      </c:txPr>
    </c:legend>
    <c:plotVisOnly val="1"/>
    <c:dispBlanksAs val="gap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S"/>
    </a:p>
  </c:txPr>
  <c:printSettings>
    <c:headerFooter alignWithMargins="0">
      <c:oddHeader>&amp;A</c:oddHeader>
      <c:oddFooter>Page &amp;P</c:oddFooter>
    </c:headerFooter>
    <c:pageMargins b="1" l="0.75000000000000011" r="0.75000000000000011" t="1" header="0.5" footer="0.5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onabio.gob.mx/institucion/proyectos/resultados/InfM160.pdf" TargetMode="Externa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523875</xdr:colOff>
      <xdr:row>4</xdr:row>
      <xdr:rowOff>95250</xdr:rowOff>
    </xdr:from>
    <xdr:ext cx="4991099" cy="796885"/>
    <xdr:sp macro="" textlink="">
      <xdr:nvSpPr>
        <xdr:cNvPr id="2" name="1 CuadroTexto"/>
        <xdr:cNvSpPr txBox="1"/>
      </xdr:nvSpPr>
      <xdr:spPr>
        <a:xfrm>
          <a:off x="1285875" y="742950"/>
          <a:ext cx="4991099" cy="79688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  <a:effectLst>
          <a:innerShdw blurRad="114300">
            <a:prstClr val="black"/>
          </a:innerShdw>
        </a:effec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>
          <a:spAutoFit/>
        </a:bodyPr>
        <a:lstStyle/>
        <a:p>
          <a:r>
            <a:rPr lang="es-MX" sz="1200" b="1">
              <a:solidFill>
                <a:schemeClr val="dk1"/>
              </a:solidFill>
              <a:latin typeface="+mn-lt"/>
              <a:ea typeface="+mn-ea"/>
              <a:cs typeface="+mn-cs"/>
            </a:rPr>
            <a:t>Forma de citar:</a:t>
          </a:r>
          <a:endParaRPr lang="es-ES" sz="1200"/>
        </a:p>
        <a:p>
          <a:pPr algn="just"/>
          <a:r>
            <a:rPr lang="es-ES" sz="1100">
              <a:solidFill>
                <a:schemeClr val="dk1"/>
              </a:solidFill>
              <a:latin typeface="+mn-lt"/>
              <a:ea typeface="+mn-ea"/>
              <a:cs typeface="+mn-cs"/>
            </a:rPr>
            <a:t>Padilla Souza, A. C., 2000. Evaluación del potencial de uso sustentable del coral negro en la región centro-norte de Quintana Roo. Amigos de Sian Ka'an AC. </a:t>
          </a:r>
          <a:r>
            <a:rPr lang="es-ES" sz="1100" b="1">
              <a:solidFill>
                <a:schemeClr val="dk1"/>
              </a:solidFill>
              <a:latin typeface="+mn-lt"/>
              <a:ea typeface="+mn-ea"/>
              <a:cs typeface="+mn-cs"/>
            </a:rPr>
            <a:t>Hoja de cálculo SNIB-CONABIO proyecto No. M160</a:t>
          </a:r>
          <a:r>
            <a:rPr lang="es-ES" sz="1100">
              <a:solidFill>
                <a:schemeClr val="dk1"/>
              </a:solidFill>
              <a:latin typeface="+mn-lt"/>
              <a:ea typeface="+mn-ea"/>
              <a:cs typeface="+mn-cs"/>
            </a:rPr>
            <a:t>. México D. F</a:t>
          </a:r>
          <a:endParaRPr lang="es-MX" sz="1200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oneCellAnchor>
  <xdr:twoCellAnchor>
    <xdr:from>
      <xdr:col>3</xdr:col>
      <xdr:colOff>476250</xdr:colOff>
      <xdr:row>12</xdr:row>
      <xdr:rowOff>85725</xdr:rowOff>
    </xdr:from>
    <xdr:to>
      <xdr:col>6</xdr:col>
      <xdr:colOff>85725</xdr:colOff>
      <xdr:row>15</xdr:row>
      <xdr:rowOff>38100</xdr:rowOff>
    </xdr:to>
    <xdr:sp macro="" textlink="">
      <xdr:nvSpPr>
        <xdr:cNvPr id="3" name="2 CuadroTexto">
          <a:hlinkClick xmlns:r="http://schemas.openxmlformats.org/officeDocument/2006/relationships" r:id="rId1"/>
        </xdr:cNvPr>
        <xdr:cNvSpPr txBox="1"/>
      </xdr:nvSpPr>
      <xdr:spPr>
        <a:xfrm>
          <a:off x="2762250" y="2028825"/>
          <a:ext cx="1895475" cy="4381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  <a:effectLst>
          <a:innerShdw blurRad="114300">
            <a:prstClr val="black"/>
          </a:innerShdw>
          <a:reflection blurRad="6350" stA="52000" endA="300" endPos="35000" dir="5400000" sy="-100000" algn="bl" rotWithShape="0"/>
        </a:effec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ES" sz="1400" b="1">
              <a:solidFill>
                <a:srgbClr val="FF0000"/>
              </a:solidFill>
              <a:effectLst>
                <a:outerShdw blurRad="50800" dist="38100" algn="tr" rotWithShape="0">
                  <a:prstClr val="black">
                    <a:alpha val="40000"/>
                  </a:prstClr>
                </a:outerShdw>
              </a:effectLst>
              <a:latin typeface="+mn-lt"/>
              <a:ea typeface="+mn-ea"/>
              <a:cs typeface="+mn-cs"/>
            </a:rPr>
            <a:t>Ver Informe final</a:t>
          </a:r>
          <a:endParaRPr lang="es-ES" sz="1400">
            <a:solidFill>
              <a:srgbClr val="FF0000"/>
            </a:solidFill>
          </a:endParaRPr>
        </a:p>
        <a:p>
          <a:endParaRPr lang="es-ES">
            <a:effectLst>
              <a:glow rad="63500">
                <a:schemeClr val="accent1">
                  <a:satMod val="175000"/>
                  <a:alpha val="40000"/>
                </a:schemeClr>
              </a:glow>
            </a:effectLst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26</xdr:col>
      <xdr:colOff>238125</xdr:colOff>
      <xdr:row>0</xdr:row>
      <xdr:rowOff>57150</xdr:rowOff>
    </xdr:from>
    <xdr:to>
      <xdr:col>31</xdr:col>
      <xdr:colOff>409575</xdr:colOff>
      <xdr:row>14</xdr:row>
      <xdr:rowOff>152400</xdr:rowOff>
    </xdr:to>
    <xdr:graphicFrame macro="">
      <xdr:nvGraphicFramePr>
        <xdr:cNvPr id="1025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25</xdr:col>
      <xdr:colOff>361950</xdr:colOff>
      <xdr:row>17</xdr:row>
      <xdr:rowOff>0</xdr:rowOff>
    </xdr:from>
    <xdr:to>
      <xdr:col>30</xdr:col>
      <xdr:colOff>76200</xdr:colOff>
      <xdr:row>26</xdr:row>
      <xdr:rowOff>19050</xdr:rowOff>
    </xdr:to>
    <xdr:graphicFrame macro="">
      <xdr:nvGraphicFramePr>
        <xdr:cNvPr id="1026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32</xdr:col>
      <xdr:colOff>0</xdr:colOff>
      <xdr:row>1</xdr:row>
      <xdr:rowOff>9525</xdr:rowOff>
    </xdr:from>
    <xdr:to>
      <xdr:col>37</xdr:col>
      <xdr:colOff>123825</xdr:colOff>
      <xdr:row>12</xdr:row>
      <xdr:rowOff>76200</xdr:rowOff>
    </xdr:to>
    <xdr:graphicFrame macro="">
      <xdr:nvGraphicFramePr>
        <xdr:cNvPr id="1027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30</xdr:col>
      <xdr:colOff>171450</xdr:colOff>
      <xdr:row>16</xdr:row>
      <xdr:rowOff>133350</xdr:rowOff>
    </xdr:from>
    <xdr:to>
      <xdr:col>35</xdr:col>
      <xdr:colOff>257175</xdr:colOff>
      <xdr:row>27</xdr:row>
      <xdr:rowOff>9525</xdr:rowOff>
    </xdr:to>
    <xdr:graphicFrame macro="">
      <xdr:nvGraphicFramePr>
        <xdr:cNvPr id="1028" name="Chart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baseColWidth="10" defaultRowHeight="12.75"/>
  <sheetData/>
  <phoneticPr fontId="5" type="noConversion"/>
  <printOptions gridLines="1" gridLinesSet="0"/>
  <pageMargins left="0.75" right="0.75" top="1" bottom="1" header="0.5" footer="0.5"/>
  <pageSetup paperSize="9" orientation="portrait" horizontalDpi="1200" verticalDpi="1200" r:id="rId1"/>
  <headerFooter alignWithMargins="0">
    <oddHeader>&amp;A</oddHeader>
    <oddFooter>Page &amp;P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3:F397"/>
  <sheetViews>
    <sheetView workbookViewId="0"/>
  </sheetViews>
  <sheetFormatPr baseColWidth="10" defaultColWidth="9.140625" defaultRowHeight="12.75"/>
  <cols>
    <col min="1" max="1" width="13.5703125" style="2" customWidth="1"/>
    <col min="2" max="5" width="9.140625" style="2" customWidth="1"/>
    <col min="6" max="6" width="15" style="2" customWidth="1"/>
  </cols>
  <sheetData>
    <row r="3" spans="1:6">
      <c r="A3" s="2" t="s">
        <v>0</v>
      </c>
    </row>
    <row r="4" spans="1:6">
      <c r="A4" s="3" t="s">
        <v>1</v>
      </c>
      <c r="B4" s="3" t="s">
        <v>2</v>
      </c>
      <c r="C4" s="3" t="s">
        <v>3</v>
      </c>
      <c r="D4" s="11" t="s">
        <v>4</v>
      </c>
      <c r="E4" s="3" t="s">
        <v>5</v>
      </c>
      <c r="F4" s="3" t="s">
        <v>6</v>
      </c>
    </row>
    <row r="5" spans="1:6">
      <c r="A5" t="s">
        <v>7</v>
      </c>
      <c r="B5" s="1">
        <v>47</v>
      </c>
      <c r="C5" s="1">
        <v>51</v>
      </c>
      <c r="D5" s="4">
        <v>0.53339999999999999</v>
      </c>
      <c r="E5" s="1">
        <v>118</v>
      </c>
      <c r="F5" s="2" t="s">
        <v>8</v>
      </c>
    </row>
    <row r="6" spans="1:6">
      <c r="A6" s="2" t="s">
        <v>9</v>
      </c>
      <c r="B6" s="1">
        <v>70</v>
      </c>
      <c r="C6" s="1">
        <v>29</v>
      </c>
      <c r="D6" s="4">
        <v>0.71120000000000005</v>
      </c>
      <c r="E6" s="1">
        <v>149</v>
      </c>
    </row>
    <row r="7" spans="1:6">
      <c r="A7" s="2" t="s">
        <v>10</v>
      </c>
      <c r="B7" s="1">
        <v>80</v>
      </c>
      <c r="C7" s="1">
        <v>115</v>
      </c>
      <c r="D7" s="4"/>
      <c r="E7" s="1">
        <v>195</v>
      </c>
    </row>
    <row r="8" spans="1:6">
      <c r="A8" s="2" t="s">
        <v>11</v>
      </c>
      <c r="B8" s="1">
        <v>101</v>
      </c>
      <c r="C8" s="1">
        <v>94</v>
      </c>
      <c r="D8" s="4">
        <v>0.8889999999999999</v>
      </c>
      <c r="E8" s="1">
        <v>195</v>
      </c>
    </row>
    <row r="9" spans="1:6">
      <c r="A9" s="2" t="s">
        <v>11</v>
      </c>
      <c r="B9" s="1">
        <v>80</v>
      </c>
      <c r="C9" s="1">
        <v>49</v>
      </c>
      <c r="D9" s="1">
        <v>0.71120000000000005</v>
      </c>
      <c r="E9" s="1">
        <v>195</v>
      </c>
    </row>
    <row r="10" spans="1:6">
      <c r="A10" s="16" t="s">
        <v>12</v>
      </c>
      <c r="B10" s="17">
        <v>4</v>
      </c>
      <c r="C10"/>
      <c r="D10"/>
      <c r="E10" s="1"/>
    </row>
    <row r="11" spans="1:6">
      <c r="A11" s="19" t="s">
        <v>13</v>
      </c>
      <c r="B11" s="17">
        <v>5</v>
      </c>
      <c r="C11"/>
      <c r="D11"/>
    </row>
    <row r="12" spans="1:6">
      <c r="A12" s="18" t="s">
        <v>14</v>
      </c>
      <c r="B12" s="17">
        <f>80*13</f>
        <v>1040</v>
      </c>
      <c r="C12"/>
      <c r="D12"/>
    </row>
    <row r="13" spans="1:6">
      <c r="A13" s="17" t="s">
        <v>15</v>
      </c>
      <c r="B13" s="17">
        <f>B11/B12</f>
        <v>4.807692307692308E-3</v>
      </c>
      <c r="C13"/>
      <c r="D13"/>
    </row>
    <row r="14" spans="1:6">
      <c r="A14" s="13"/>
      <c r="B14"/>
      <c r="C14"/>
      <c r="D14"/>
    </row>
    <row r="16" spans="1:6">
      <c r="A16" s="2" t="s">
        <v>16</v>
      </c>
    </row>
    <row r="17" spans="1:6">
      <c r="A17" s="3" t="s">
        <v>1</v>
      </c>
      <c r="B17" s="3" t="s">
        <v>2</v>
      </c>
      <c r="C17" s="3" t="s">
        <v>3</v>
      </c>
      <c r="D17" s="11" t="s">
        <v>4</v>
      </c>
      <c r="E17" s="3" t="s">
        <v>5</v>
      </c>
      <c r="F17" s="3" t="s">
        <v>6</v>
      </c>
    </row>
    <row r="18" spans="1:6">
      <c r="A18" s="2" t="s">
        <v>7</v>
      </c>
      <c r="B18" s="2">
        <v>27</v>
      </c>
      <c r="C18" s="2">
        <v>35</v>
      </c>
      <c r="D18" s="5">
        <v>0.33019999999999999</v>
      </c>
      <c r="E18" s="2">
        <v>190</v>
      </c>
      <c r="F18" s="2" t="s">
        <v>17</v>
      </c>
    </row>
    <row r="19" spans="1:6">
      <c r="A19" s="2" t="s">
        <v>7</v>
      </c>
      <c r="B19" s="2">
        <v>18</v>
      </c>
      <c r="C19" s="2">
        <v>11</v>
      </c>
      <c r="D19" s="5">
        <v>0.15240000000000001</v>
      </c>
      <c r="E19" s="2">
        <v>185</v>
      </c>
    </row>
    <row r="20" spans="1:6">
      <c r="A20" s="2" t="s">
        <v>10</v>
      </c>
      <c r="B20" s="2">
        <v>32</v>
      </c>
      <c r="C20" s="2">
        <v>34</v>
      </c>
      <c r="D20" s="5">
        <v>0.2286</v>
      </c>
      <c r="E20" s="2">
        <v>188</v>
      </c>
    </row>
    <row r="21" spans="1:6">
      <c r="A21" s="2" t="s">
        <v>11</v>
      </c>
      <c r="B21" s="2">
        <v>104</v>
      </c>
      <c r="C21" s="2">
        <v>78</v>
      </c>
      <c r="D21" s="5">
        <v>1.0668</v>
      </c>
      <c r="E21" s="2">
        <v>181</v>
      </c>
    </row>
    <row r="22" spans="1:6">
      <c r="A22" s="2" t="s">
        <v>11</v>
      </c>
      <c r="B22" s="2">
        <v>96</v>
      </c>
      <c r="C22" s="2">
        <v>126</v>
      </c>
      <c r="D22" s="5">
        <v>1.143</v>
      </c>
      <c r="E22" s="2">
        <v>181</v>
      </c>
    </row>
    <row r="23" spans="1:6">
      <c r="A23" s="2" t="s">
        <v>11</v>
      </c>
      <c r="B23" s="2">
        <v>79</v>
      </c>
      <c r="C23" s="2">
        <v>61</v>
      </c>
      <c r="D23" s="5">
        <v>0.81280000000000008</v>
      </c>
      <c r="E23" s="2">
        <v>190</v>
      </c>
    </row>
    <row r="24" spans="1:6">
      <c r="A24" s="2" t="s">
        <v>11</v>
      </c>
      <c r="B24" s="2">
        <v>75</v>
      </c>
      <c r="C24" s="2">
        <v>52</v>
      </c>
      <c r="D24" s="5">
        <v>0.48260000000000003</v>
      </c>
      <c r="E24" s="2">
        <v>177</v>
      </c>
      <c r="F24" s="2" t="s">
        <v>17</v>
      </c>
    </row>
    <row r="25" spans="1:6">
      <c r="A25" s="2" t="s">
        <v>11</v>
      </c>
      <c r="B25" s="2">
        <v>70</v>
      </c>
      <c r="C25" s="2">
        <v>41</v>
      </c>
      <c r="D25" s="5">
        <v>1.0668</v>
      </c>
      <c r="E25" s="2">
        <v>198</v>
      </c>
    </row>
    <row r="26" spans="1:6">
      <c r="A26" s="2" t="s">
        <v>11</v>
      </c>
      <c r="B26" s="2">
        <v>66</v>
      </c>
      <c r="C26" s="2">
        <v>39</v>
      </c>
      <c r="D26" s="5">
        <v>0.53339999999999999</v>
      </c>
      <c r="E26" s="2">
        <v>190</v>
      </c>
    </row>
    <row r="27" spans="1:6">
      <c r="A27" s="2" t="s">
        <v>11</v>
      </c>
      <c r="B27" s="2">
        <f>(65+65)/2</f>
        <v>65</v>
      </c>
      <c r="C27" s="2">
        <f>(21+18)/2</f>
        <v>19.5</v>
      </c>
      <c r="D27" s="5">
        <v>0.4572</v>
      </c>
      <c r="E27" s="2">
        <v>189</v>
      </c>
      <c r="F27" s="6" t="s">
        <v>18</v>
      </c>
    </row>
    <row r="28" spans="1:6">
      <c r="A28" s="2" t="s">
        <v>11</v>
      </c>
      <c r="B28" s="2">
        <v>56</v>
      </c>
      <c r="C28" s="2">
        <v>43</v>
      </c>
      <c r="D28" s="5">
        <v>0.60960000000000003</v>
      </c>
      <c r="E28" s="2">
        <v>193</v>
      </c>
    </row>
    <row r="29" spans="1:6">
      <c r="A29" s="2" t="s">
        <v>11</v>
      </c>
      <c r="B29" s="2">
        <v>54</v>
      </c>
      <c r="C29" s="2">
        <v>68</v>
      </c>
      <c r="D29" s="5">
        <v>0.8889999999999999</v>
      </c>
      <c r="E29" s="2">
        <v>194</v>
      </c>
      <c r="F29" s="2" t="s">
        <v>19</v>
      </c>
    </row>
    <row r="30" spans="1:6">
      <c r="A30" s="2" t="s">
        <v>11</v>
      </c>
      <c r="B30" s="2">
        <v>45</v>
      </c>
      <c r="C30" s="2">
        <v>57</v>
      </c>
      <c r="D30" s="5">
        <v>0.48260000000000003</v>
      </c>
      <c r="E30" s="2">
        <v>186</v>
      </c>
    </row>
    <row r="31" spans="1:6">
      <c r="A31" s="2" t="s">
        <v>11</v>
      </c>
      <c r="B31" s="2">
        <v>45</v>
      </c>
      <c r="C31" s="2">
        <v>24</v>
      </c>
      <c r="D31" s="5">
        <v>0.60960000000000003</v>
      </c>
      <c r="E31" s="2">
        <v>190</v>
      </c>
    </row>
    <row r="32" spans="1:6">
      <c r="A32" s="2" t="s">
        <v>11</v>
      </c>
      <c r="B32" s="2">
        <v>29</v>
      </c>
      <c r="C32" s="2">
        <v>23</v>
      </c>
      <c r="D32" s="5">
        <v>0.76200000000000001</v>
      </c>
      <c r="E32" s="2">
        <v>194</v>
      </c>
    </row>
    <row r="33" spans="1:6">
      <c r="A33" s="2" t="s">
        <v>11</v>
      </c>
      <c r="B33" s="2">
        <v>29</v>
      </c>
      <c r="C33" s="2">
        <v>34</v>
      </c>
      <c r="D33" s="5">
        <v>0.71120000000000005</v>
      </c>
      <c r="E33" s="2">
        <v>180</v>
      </c>
    </row>
    <row r="34" spans="1:6">
      <c r="A34" s="2" t="s">
        <v>11</v>
      </c>
      <c r="B34" s="2">
        <v>29</v>
      </c>
      <c r="C34" s="2">
        <v>31</v>
      </c>
      <c r="D34" s="5">
        <v>0.66039999999999999</v>
      </c>
      <c r="E34" s="2">
        <v>178</v>
      </c>
    </row>
    <row r="35" spans="1:6">
      <c r="A35" s="2" t="s">
        <v>11</v>
      </c>
      <c r="B35" s="2">
        <v>27</v>
      </c>
      <c r="C35" s="2">
        <v>55</v>
      </c>
      <c r="D35" s="5">
        <v>0.58420000000000005</v>
      </c>
      <c r="E35" s="2">
        <v>196</v>
      </c>
      <c r="F35" s="2" t="s">
        <v>17</v>
      </c>
    </row>
    <row r="36" spans="1:6">
      <c r="A36" s="2" t="s">
        <v>11</v>
      </c>
      <c r="B36" s="2">
        <v>26</v>
      </c>
      <c r="C36" s="2">
        <v>20</v>
      </c>
      <c r="D36" s="5">
        <v>0.30480000000000002</v>
      </c>
      <c r="E36" s="2">
        <v>191</v>
      </c>
      <c r="F36" s="2" t="s">
        <v>17</v>
      </c>
    </row>
    <row r="37" spans="1:6">
      <c r="A37" s="2" t="s">
        <v>11</v>
      </c>
      <c r="B37" s="2">
        <v>24</v>
      </c>
      <c r="C37" s="2">
        <v>12</v>
      </c>
      <c r="D37" s="5">
        <v>0.55879999999999996</v>
      </c>
      <c r="E37" s="2">
        <v>191</v>
      </c>
    </row>
    <row r="38" spans="1:6">
      <c r="A38" s="2" t="s">
        <v>11</v>
      </c>
      <c r="B38" s="2">
        <v>23</v>
      </c>
      <c r="C38" s="2">
        <v>33</v>
      </c>
      <c r="D38" s="5">
        <v>0.68580000000000008</v>
      </c>
      <c r="E38" s="2">
        <v>185</v>
      </c>
    </row>
    <row r="39" spans="1:6">
      <c r="A39" s="16" t="s">
        <v>12</v>
      </c>
      <c r="B39" s="17">
        <v>3</v>
      </c>
      <c r="C39" s="1"/>
      <c r="D39" s="1"/>
      <c r="E39" s="1"/>
    </row>
    <row r="40" spans="1:6">
      <c r="A40" s="19" t="s">
        <v>13</v>
      </c>
      <c r="B40" s="17">
        <v>22</v>
      </c>
      <c r="C40" s="1"/>
      <c r="D40" s="1"/>
      <c r="E40" s="1"/>
    </row>
    <row r="41" spans="1:6">
      <c r="A41" s="18" t="s">
        <v>14</v>
      </c>
      <c r="B41" s="17">
        <f xml:space="preserve"> 70*6.3</f>
        <v>441</v>
      </c>
    </row>
    <row r="42" spans="1:6">
      <c r="A42" s="17" t="s">
        <v>15</v>
      </c>
      <c r="B42" s="17">
        <f>B40/B41</f>
        <v>4.9886621315192746E-2</v>
      </c>
    </row>
    <row r="45" spans="1:6">
      <c r="A45" s="2" t="s">
        <v>20</v>
      </c>
    </row>
    <row r="46" spans="1:6">
      <c r="A46" s="3" t="s">
        <v>1</v>
      </c>
      <c r="B46" s="3" t="s">
        <v>2</v>
      </c>
      <c r="C46" s="3" t="s">
        <v>3</v>
      </c>
      <c r="D46" s="11" t="s">
        <v>4</v>
      </c>
      <c r="E46" s="3" t="s">
        <v>5</v>
      </c>
      <c r="F46" s="3" t="s">
        <v>6</v>
      </c>
    </row>
    <row r="47" spans="1:6">
      <c r="A47" s="2" t="s">
        <v>7</v>
      </c>
      <c r="B47" s="2">
        <v>27</v>
      </c>
      <c r="C47" s="2">
        <v>25</v>
      </c>
      <c r="D47" s="5">
        <v>0.254</v>
      </c>
      <c r="E47" s="2">
        <v>184.8</v>
      </c>
    </row>
    <row r="48" spans="1:6">
      <c r="A48" s="2" t="s">
        <v>7</v>
      </c>
      <c r="B48" s="2">
        <v>15</v>
      </c>
      <c r="C48" s="2">
        <v>17</v>
      </c>
      <c r="D48" s="5">
        <v>7.6200000000000004E-2</v>
      </c>
      <c r="E48" s="2">
        <v>207.57</v>
      </c>
    </row>
    <row r="49" spans="1:6">
      <c r="A49" s="2" t="s">
        <v>7</v>
      </c>
      <c r="B49" s="2">
        <v>14</v>
      </c>
      <c r="C49" s="2">
        <v>10</v>
      </c>
      <c r="D49" s="5">
        <v>5.0800000000000005E-2</v>
      </c>
      <c r="E49" s="2">
        <v>210.87</v>
      </c>
    </row>
    <row r="50" spans="1:6">
      <c r="A50" s="2" t="s">
        <v>9</v>
      </c>
      <c r="B50" s="2">
        <v>45</v>
      </c>
      <c r="C50" s="2">
        <v>37</v>
      </c>
      <c r="D50" s="5">
        <v>0.38100000000000001</v>
      </c>
      <c r="E50" s="2">
        <v>195</v>
      </c>
    </row>
    <row r="51" spans="1:6">
      <c r="A51" s="6" t="s">
        <v>10</v>
      </c>
      <c r="B51" s="2">
        <v>49</v>
      </c>
      <c r="C51" s="2">
        <v>56</v>
      </c>
      <c r="D51" s="5"/>
      <c r="E51" s="2">
        <v>214</v>
      </c>
      <c r="F51" s="6" t="s">
        <v>21</v>
      </c>
    </row>
    <row r="52" spans="1:6">
      <c r="A52" s="6" t="s">
        <v>22</v>
      </c>
      <c r="B52" s="2">
        <v>35</v>
      </c>
      <c r="C52" s="2">
        <v>28</v>
      </c>
      <c r="D52" s="5">
        <v>0.66039999999999999</v>
      </c>
      <c r="E52" s="2">
        <v>214</v>
      </c>
      <c r="F52" s="6" t="s">
        <v>23</v>
      </c>
    </row>
    <row r="53" spans="1:6">
      <c r="A53" s="6" t="s">
        <v>22</v>
      </c>
      <c r="B53" s="2">
        <v>34</v>
      </c>
      <c r="C53" s="2">
        <v>27</v>
      </c>
      <c r="D53" s="5">
        <v>0.2286</v>
      </c>
      <c r="E53" s="2">
        <v>216</v>
      </c>
      <c r="F53" s="6" t="s">
        <v>24</v>
      </c>
    </row>
    <row r="54" spans="1:6">
      <c r="A54" s="2" t="s">
        <v>11</v>
      </c>
      <c r="B54" s="2">
        <v>85</v>
      </c>
      <c r="C54" s="2">
        <v>54</v>
      </c>
      <c r="D54" s="5">
        <v>0.68580000000000008</v>
      </c>
      <c r="E54" s="2">
        <v>202.29</v>
      </c>
      <c r="F54" s="2" t="s">
        <v>25</v>
      </c>
    </row>
    <row r="55" spans="1:6">
      <c r="A55" s="2" t="s">
        <v>11</v>
      </c>
      <c r="B55" s="2">
        <v>66</v>
      </c>
      <c r="C55" s="2">
        <v>33</v>
      </c>
      <c r="D55" s="5">
        <v>0.4572</v>
      </c>
      <c r="E55" s="2">
        <v>194</v>
      </c>
    </row>
    <row r="56" spans="1:6">
      <c r="A56" s="2" t="s">
        <v>11</v>
      </c>
      <c r="B56" s="2">
        <v>61</v>
      </c>
      <c r="C56" s="2">
        <v>68</v>
      </c>
      <c r="D56" s="5">
        <f>(0.5588+0.4572+0.4064)/3</f>
        <v>0.47413333333333335</v>
      </c>
      <c r="E56" s="2">
        <v>196</v>
      </c>
      <c r="F56" s="2" t="s">
        <v>26</v>
      </c>
    </row>
    <row r="57" spans="1:6">
      <c r="A57" s="2" t="s">
        <v>11</v>
      </c>
      <c r="B57" s="2">
        <v>60</v>
      </c>
      <c r="C57" s="2">
        <v>39</v>
      </c>
      <c r="D57" s="5">
        <v>0.78739999999999999</v>
      </c>
      <c r="E57" s="2">
        <v>201.96</v>
      </c>
      <c r="F57" s="2" t="s">
        <v>27</v>
      </c>
    </row>
    <row r="58" spans="1:6">
      <c r="A58" s="2" t="s">
        <v>11</v>
      </c>
      <c r="B58" s="2">
        <v>59</v>
      </c>
      <c r="C58" s="2">
        <v>62</v>
      </c>
      <c r="D58" s="5">
        <v>0.58420000000000005</v>
      </c>
      <c r="E58" s="2">
        <v>207.57</v>
      </c>
      <c r="F58" s="2" t="s">
        <v>28</v>
      </c>
    </row>
    <row r="59" spans="1:6">
      <c r="A59" s="2" t="s">
        <v>11</v>
      </c>
      <c r="B59" s="2">
        <v>58</v>
      </c>
      <c r="C59" s="2">
        <v>44</v>
      </c>
      <c r="D59" s="5">
        <v>0.96520000000000006</v>
      </c>
      <c r="E59" s="2">
        <v>212</v>
      </c>
      <c r="F59" s="2" t="s">
        <v>29</v>
      </c>
    </row>
    <row r="60" spans="1:6">
      <c r="A60" s="2" t="s">
        <v>11</v>
      </c>
      <c r="B60" s="2">
        <v>54</v>
      </c>
      <c r="C60" s="2">
        <v>41</v>
      </c>
      <c r="D60" s="5">
        <v>0.60960000000000003</v>
      </c>
      <c r="E60" s="2">
        <v>201</v>
      </c>
      <c r="F60" s="2" t="s">
        <v>30</v>
      </c>
    </row>
    <row r="61" spans="1:6">
      <c r="A61" s="2" t="s">
        <v>11</v>
      </c>
      <c r="B61" s="2">
        <v>52</v>
      </c>
      <c r="C61" s="2">
        <v>48</v>
      </c>
      <c r="D61" s="5">
        <v>0.68580000000000008</v>
      </c>
      <c r="E61" s="2">
        <v>185.79</v>
      </c>
    </row>
    <row r="62" spans="1:6">
      <c r="A62" s="2" t="s">
        <v>11</v>
      </c>
      <c r="B62" s="2">
        <v>50</v>
      </c>
      <c r="C62" s="2">
        <v>56</v>
      </c>
      <c r="D62" s="5">
        <f>(0.762+0.9906)/2</f>
        <v>0.87630000000000008</v>
      </c>
      <c r="E62" s="2">
        <v>214</v>
      </c>
      <c r="F62" s="6" t="s">
        <v>31</v>
      </c>
    </row>
    <row r="63" spans="1:6">
      <c r="A63" s="2" t="s">
        <v>11</v>
      </c>
      <c r="B63" s="2">
        <v>48</v>
      </c>
      <c r="C63" s="2">
        <v>42</v>
      </c>
      <c r="D63" s="5">
        <v>0.93979999999999997</v>
      </c>
      <c r="E63" s="2">
        <v>186.78</v>
      </c>
      <c r="F63" s="2" t="s">
        <v>32</v>
      </c>
    </row>
    <row r="64" spans="1:6">
      <c r="A64" s="2" t="s">
        <v>11</v>
      </c>
      <c r="B64" s="2">
        <v>47</v>
      </c>
      <c r="C64" s="2">
        <v>44</v>
      </c>
      <c r="D64" s="5">
        <v>0.78739999999999999</v>
      </c>
      <c r="E64" s="2">
        <v>201.3</v>
      </c>
    </row>
    <row r="65" spans="1:6">
      <c r="A65" s="2" t="s">
        <v>11</v>
      </c>
      <c r="B65" s="2">
        <v>45</v>
      </c>
      <c r="C65" s="2">
        <v>42</v>
      </c>
      <c r="D65" s="5">
        <v>0.71120000000000005</v>
      </c>
      <c r="E65" s="2">
        <v>196</v>
      </c>
    </row>
    <row r="66" spans="1:6">
      <c r="A66" s="2" t="s">
        <v>11</v>
      </c>
      <c r="B66" s="2">
        <v>39</v>
      </c>
      <c r="C66" s="2">
        <v>34</v>
      </c>
      <c r="D66" s="5">
        <v>1.1938</v>
      </c>
      <c r="E66" s="2">
        <v>217</v>
      </c>
      <c r="F66" s="2" t="s">
        <v>33</v>
      </c>
    </row>
    <row r="67" spans="1:6">
      <c r="A67" s="2" t="s">
        <v>11</v>
      </c>
      <c r="B67" s="2">
        <v>39</v>
      </c>
      <c r="C67" s="2">
        <v>24</v>
      </c>
      <c r="D67" s="5">
        <v>0.55879999999999996</v>
      </c>
      <c r="E67" s="2">
        <v>215</v>
      </c>
      <c r="F67" s="2" t="s">
        <v>17</v>
      </c>
    </row>
    <row r="68" spans="1:6">
      <c r="A68" s="2" t="s">
        <v>11</v>
      </c>
      <c r="B68" s="2">
        <v>39</v>
      </c>
      <c r="C68" s="2">
        <v>47</v>
      </c>
      <c r="D68" s="5">
        <v>0.43180000000000002</v>
      </c>
      <c r="E68" s="2">
        <v>215</v>
      </c>
    </row>
    <row r="69" spans="1:6">
      <c r="A69" s="2" t="s">
        <v>11</v>
      </c>
      <c r="B69" s="2">
        <v>36</v>
      </c>
      <c r="C69" s="2">
        <v>44</v>
      </c>
      <c r="D69" s="5">
        <v>0.81280000000000008</v>
      </c>
      <c r="E69" s="2">
        <v>211</v>
      </c>
      <c r="F69" s="2" t="s">
        <v>34</v>
      </c>
    </row>
    <row r="70" spans="1:6">
      <c r="A70" s="2" t="s">
        <v>11</v>
      </c>
      <c r="B70" s="2">
        <v>32</v>
      </c>
      <c r="C70" s="2">
        <v>17</v>
      </c>
      <c r="D70" s="5">
        <v>0.30480000000000002</v>
      </c>
      <c r="E70" s="2">
        <v>216</v>
      </c>
      <c r="F70" s="2" t="s">
        <v>35</v>
      </c>
    </row>
    <row r="71" spans="1:6">
      <c r="A71" s="2" t="s">
        <v>11</v>
      </c>
      <c r="B71" s="2">
        <v>30</v>
      </c>
      <c r="C71" s="2">
        <v>42</v>
      </c>
      <c r="D71" s="5">
        <v>0.91439999999999999</v>
      </c>
      <c r="E71" s="2">
        <v>201.3</v>
      </c>
      <c r="F71" s="2" t="s">
        <v>36</v>
      </c>
    </row>
    <row r="72" spans="1:6">
      <c r="A72" s="2" t="s">
        <v>11</v>
      </c>
      <c r="B72" s="2">
        <v>22</v>
      </c>
      <c r="C72" s="2">
        <v>8</v>
      </c>
      <c r="D72" s="5">
        <v>0.27939999999999998</v>
      </c>
      <c r="E72" s="2">
        <v>216</v>
      </c>
      <c r="F72" s="2" t="s">
        <v>37</v>
      </c>
    </row>
    <row r="73" spans="1:6">
      <c r="A73" s="16" t="s">
        <v>12</v>
      </c>
      <c r="B73" s="17">
        <v>5</v>
      </c>
    </row>
    <row r="74" spans="1:6">
      <c r="A74" s="19" t="s">
        <v>13</v>
      </c>
      <c r="B74" s="17">
        <v>26</v>
      </c>
    </row>
    <row r="75" spans="1:6">
      <c r="A75" s="18" t="s">
        <v>14</v>
      </c>
      <c r="B75" s="17">
        <f>70*9.7</f>
        <v>679</v>
      </c>
    </row>
    <row r="76" spans="1:6">
      <c r="A76" s="17" t="s">
        <v>15</v>
      </c>
      <c r="B76" s="17">
        <f>B74/B75</f>
        <v>3.8291605301914583E-2</v>
      </c>
    </row>
    <row r="79" spans="1:6">
      <c r="A79" s="6" t="s">
        <v>38</v>
      </c>
    </row>
    <row r="80" spans="1:6">
      <c r="A80" s="3" t="s">
        <v>1</v>
      </c>
      <c r="B80" s="3" t="s">
        <v>2</v>
      </c>
      <c r="C80" s="3" t="s">
        <v>3</v>
      </c>
      <c r="D80" s="11" t="s">
        <v>4</v>
      </c>
      <c r="E80" s="3" t="s">
        <v>5</v>
      </c>
      <c r="F80" s="3" t="s">
        <v>6</v>
      </c>
    </row>
    <row r="81" spans="1:6">
      <c r="A81" s="7" t="s">
        <v>11</v>
      </c>
      <c r="B81" s="1">
        <v>111</v>
      </c>
      <c r="C81" s="1">
        <v>40</v>
      </c>
      <c r="D81" s="1">
        <v>1.33</v>
      </c>
      <c r="E81" s="1">
        <v>176</v>
      </c>
      <c r="F81" s="1"/>
    </row>
    <row r="82" spans="1:6">
      <c r="A82" s="7" t="s">
        <v>11</v>
      </c>
      <c r="B82" s="1">
        <v>94</v>
      </c>
      <c r="C82" s="1">
        <v>92</v>
      </c>
      <c r="D82" s="1">
        <v>0.71</v>
      </c>
      <c r="E82" s="1">
        <v>170</v>
      </c>
      <c r="F82" s="1"/>
    </row>
    <row r="83" spans="1:6">
      <c r="A83" s="7" t="s">
        <v>11</v>
      </c>
      <c r="B83" s="1">
        <v>90</v>
      </c>
      <c r="C83" s="1">
        <v>56</v>
      </c>
      <c r="D83" s="1">
        <v>0.94</v>
      </c>
      <c r="E83" s="1">
        <v>176</v>
      </c>
      <c r="F83" s="1" t="s">
        <v>39</v>
      </c>
    </row>
    <row r="84" spans="1:6">
      <c r="A84" s="7" t="s">
        <v>11</v>
      </c>
      <c r="B84" s="1">
        <v>90</v>
      </c>
      <c r="C84" s="1">
        <v>40</v>
      </c>
      <c r="D84" s="1">
        <v>0.73</v>
      </c>
      <c r="E84" s="1">
        <v>176</v>
      </c>
      <c r="F84" s="1"/>
    </row>
    <row r="85" spans="1:6">
      <c r="A85" s="7" t="s">
        <v>11</v>
      </c>
      <c r="B85" s="1">
        <v>77</v>
      </c>
      <c r="C85" s="1">
        <v>68</v>
      </c>
      <c r="D85" s="1">
        <v>1.17</v>
      </c>
      <c r="E85" s="1">
        <v>160</v>
      </c>
      <c r="F85" s="1" t="s">
        <v>40</v>
      </c>
    </row>
    <row r="86" spans="1:6">
      <c r="A86" s="7" t="s">
        <v>11</v>
      </c>
      <c r="B86" s="1">
        <v>60</v>
      </c>
      <c r="C86" s="1">
        <v>40</v>
      </c>
      <c r="D86" s="1">
        <v>1.1499999999999999</v>
      </c>
      <c r="E86" s="1">
        <v>167</v>
      </c>
      <c r="F86" s="1"/>
    </row>
    <row r="87" spans="1:6">
      <c r="A87" s="7" t="s">
        <v>11</v>
      </c>
      <c r="B87" s="1">
        <v>56</v>
      </c>
      <c r="C87" s="1">
        <v>62</v>
      </c>
      <c r="D87" s="1">
        <v>1.04</v>
      </c>
      <c r="E87" s="1">
        <v>170</v>
      </c>
      <c r="F87" s="1"/>
    </row>
    <row r="88" spans="1:6">
      <c r="A88" s="7" t="s">
        <v>11</v>
      </c>
      <c r="B88" s="1">
        <v>55</v>
      </c>
      <c r="C88" s="1">
        <v>53</v>
      </c>
      <c r="D88" s="1">
        <v>1.41</v>
      </c>
      <c r="E88" s="1">
        <v>176</v>
      </c>
      <c r="F88" s="1"/>
    </row>
    <row r="89" spans="1:6">
      <c r="A89" s="7" t="s">
        <v>11</v>
      </c>
      <c r="B89" s="1">
        <v>52</v>
      </c>
      <c r="C89" s="1">
        <v>70</v>
      </c>
      <c r="D89" s="1">
        <v>1.08</v>
      </c>
      <c r="E89" s="1">
        <v>175</v>
      </c>
      <c r="F89" s="1"/>
    </row>
    <row r="90" spans="1:6">
      <c r="A90" s="7" t="s">
        <v>11</v>
      </c>
      <c r="B90" s="1">
        <v>46</v>
      </c>
      <c r="C90" s="1">
        <v>89</v>
      </c>
      <c r="D90" s="1">
        <v>0.82</v>
      </c>
      <c r="E90" s="1">
        <v>175</v>
      </c>
      <c r="F90" s="1"/>
    </row>
    <row r="91" spans="1:6">
      <c r="A91" s="7" t="s">
        <v>11</v>
      </c>
      <c r="B91" s="1">
        <v>43</v>
      </c>
      <c r="C91" s="1">
        <v>20</v>
      </c>
      <c r="D91" s="1">
        <v>0.38</v>
      </c>
      <c r="E91" s="1">
        <v>173</v>
      </c>
      <c r="F91" s="1" t="s">
        <v>40</v>
      </c>
    </row>
    <row r="92" spans="1:6">
      <c r="A92" s="7" t="s">
        <v>11</v>
      </c>
      <c r="B92" s="1">
        <v>42</v>
      </c>
      <c r="C92" s="1">
        <v>53</v>
      </c>
      <c r="D92" s="1">
        <v>0.3</v>
      </c>
      <c r="E92" s="1">
        <v>170</v>
      </c>
      <c r="F92" s="1"/>
    </row>
    <row r="93" spans="1:6">
      <c r="A93" s="7" t="s">
        <v>11</v>
      </c>
      <c r="B93" s="1">
        <v>39</v>
      </c>
      <c r="C93" s="1">
        <v>59</v>
      </c>
      <c r="D93" s="1">
        <v>0.91</v>
      </c>
      <c r="E93" s="1">
        <v>175</v>
      </c>
      <c r="F93" s="1"/>
    </row>
    <row r="94" spans="1:6">
      <c r="A94" s="16" t="s">
        <v>12</v>
      </c>
      <c r="B94" s="17">
        <v>1</v>
      </c>
      <c r="C94" s="1"/>
      <c r="D94" s="1"/>
      <c r="E94" s="1"/>
    </row>
    <row r="95" spans="1:6">
      <c r="A95" s="19" t="s">
        <v>13</v>
      </c>
      <c r="B95" s="17">
        <v>13</v>
      </c>
      <c r="C95" s="1"/>
      <c r="D95" s="1"/>
      <c r="E95" s="1"/>
    </row>
    <row r="96" spans="1:6">
      <c r="A96" s="18" t="s">
        <v>14</v>
      </c>
      <c r="B96" s="17">
        <f>50*4.8</f>
        <v>240</v>
      </c>
    </row>
    <row r="97" spans="1:6">
      <c r="A97" s="17" t="s">
        <v>15</v>
      </c>
      <c r="B97" s="17">
        <f>B95/B96</f>
        <v>5.4166666666666669E-2</v>
      </c>
    </row>
    <row r="100" spans="1:6">
      <c r="A100" s="2" t="s">
        <v>41</v>
      </c>
    </row>
    <row r="101" spans="1:6">
      <c r="A101" s="3" t="s">
        <v>1</v>
      </c>
      <c r="B101" s="3" t="s">
        <v>2</v>
      </c>
      <c r="C101" s="3" t="s">
        <v>3</v>
      </c>
      <c r="D101" s="11" t="s">
        <v>4</v>
      </c>
      <c r="E101" s="3" t="s">
        <v>5</v>
      </c>
      <c r="F101" s="3" t="s">
        <v>6</v>
      </c>
    </row>
    <row r="102" spans="1:6">
      <c r="A102" s="7" t="s">
        <v>11</v>
      </c>
      <c r="B102" s="1">
        <v>98</v>
      </c>
      <c r="C102" s="1">
        <v>76</v>
      </c>
      <c r="D102" s="1">
        <v>1.96</v>
      </c>
      <c r="E102" s="1">
        <v>206</v>
      </c>
      <c r="F102" s="1"/>
    </row>
    <row r="103" spans="1:6">
      <c r="A103" s="7" t="s">
        <v>11</v>
      </c>
      <c r="B103" s="1">
        <v>90</v>
      </c>
      <c r="C103" s="1">
        <v>63</v>
      </c>
      <c r="D103" s="1">
        <v>1.9</v>
      </c>
      <c r="E103" s="1">
        <v>203</v>
      </c>
      <c r="F103" s="1" t="s">
        <v>42</v>
      </c>
    </row>
    <row r="104" spans="1:6">
      <c r="A104" s="7" t="s">
        <v>11</v>
      </c>
      <c r="B104" s="1">
        <v>90</v>
      </c>
      <c r="C104" s="1">
        <v>106</v>
      </c>
      <c r="D104" s="1">
        <v>1.29</v>
      </c>
      <c r="E104" s="1">
        <v>208</v>
      </c>
      <c r="F104" s="1"/>
    </row>
    <row r="105" spans="1:6">
      <c r="A105" s="7" t="s">
        <v>11</v>
      </c>
      <c r="B105" s="1">
        <v>89</v>
      </c>
      <c r="C105" s="1">
        <v>94</v>
      </c>
      <c r="D105" s="1">
        <v>1.81</v>
      </c>
      <c r="E105" s="1">
        <v>207</v>
      </c>
      <c r="F105" s="1" t="s">
        <v>42</v>
      </c>
    </row>
    <row r="106" spans="1:6">
      <c r="A106" s="7" t="s">
        <v>11</v>
      </c>
      <c r="B106" s="1">
        <v>83</v>
      </c>
      <c r="C106" s="1">
        <v>100</v>
      </c>
      <c r="D106" s="1">
        <v>1.63</v>
      </c>
      <c r="E106" s="1">
        <v>193</v>
      </c>
      <c r="F106" s="1"/>
    </row>
    <row r="107" spans="1:6">
      <c r="A107" s="7" t="s">
        <v>11</v>
      </c>
      <c r="B107" s="1">
        <v>83</v>
      </c>
      <c r="C107" s="1">
        <v>68</v>
      </c>
      <c r="D107" s="1">
        <v>1.21</v>
      </c>
      <c r="E107" s="1">
        <v>205</v>
      </c>
      <c r="F107" s="1"/>
    </row>
    <row r="108" spans="1:6">
      <c r="A108" s="7" t="s">
        <v>11</v>
      </c>
      <c r="B108" s="1">
        <v>76</v>
      </c>
      <c r="C108" s="1">
        <v>91</v>
      </c>
      <c r="D108" s="1">
        <v>1.27</v>
      </c>
      <c r="E108" s="1">
        <v>206</v>
      </c>
      <c r="F108" s="1"/>
    </row>
    <row r="109" spans="1:6">
      <c r="A109" s="7" t="s">
        <v>11</v>
      </c>
      <c r="B109" s="1">
        <v>63</v>
      </c>
      <c r="C109" s="1">
        <v>69</v>
      </c>
      <c r="D109" s="1">
        <v>0.33</v>
      </c>
      <c r="E109" s="1">
        <v>196</v>
      </c>
      <c r="F109" s="1"/>
    </row>
    <row r="110" spans="1:6">
      <c r="A110" s="7" t="s">
        <v>11</v>
      </c>
      <c r="B110" s="1">
        <v>61</v>
      </c>
      <c r="C110" s="1">
        <v>72</v>
      </c>
      <c r="D110" s="1">
        <v>0.42</v>
      </c>
      <c r="E110" s="1">
        <v>207</v>
      </c>
      <c r="F110" s="1"/>
    </row>
    <row r="111" spans="1:6">
      <c r="A111" s="7" t="s">
        <v>11</v>
      </c>
      <c r="B111" s="1">
        <v>60</v>
      </c>
      <c r="C111" s="1">
        <v>56</v>
      </c>
      <c r="D111" s="1">
        <v>1.01</v>
      </c>
      <c r="E111" s="1">
        <v>198</v>
      </c>
      <c r="F111" s="1"/>
    </row>
    <row r="112" spans="1:6">
      <c r="A112" s="7" t="s">
        <v>11</v>
      </c>
      <c r="B112" s="1">
        <v>56</v>
      </c>
      <c r="C112" s="1">
        <v>51</v>
      </c>
      <c r="D112" s="1">
        <v>0.9</v>
      </c>
      <c r="E112" s="1">
        <v>208</v>
      </c>
      <c r="F112" s="1"/>
    </row>
    <row r="113" spans="1:6">
      <c r="A113" s="7" t="s">
        <v>11</v>
      </c>
      <c r="B113" s="1">
        <v>55</v>
      </c>
      <c r="C113" s="1">
        <v>29</v>
      </c>
      <c r="D113" s="1">
        <v>1.01</v>
      </c>
      <c r="E113" s="1">
        <v>197</v>
      </c>
      <c r="F113" s="1"/>
    </row>
    <row r="114" spans="1:6">
      <c r="A114" s="7" t="s">
        <v>11</v>
      </c>
      <c r="B114" s="1">
        <v>51</v>
      </c>
      <c r="C114" s="1">
        <v>34</v>
      </c>
      <c r="D114" s="1">
        <v>0.56000000000000005</v>
      </c>
      <c r="E114" s="1">
        <v>193</v>
      </c>
      <c r="F114" s="1"/>
    </row>
    <row r="115" spans="1:6">
      <c r="A115" s="7" t="s">
        <v>11</v>
      </c>
      <c r="B115" s="1">
        <v>47</v>
      </c>
      <c r="C115" s="1">
        <v>28</v>
      </c>
      <c r="D115" s="1">
        <v>1.3</v>
      </c>
      <c r="E115" s="1">
        <v>205</v>
      </c>
      <c r="F115" s="1"/>
    </row>
    <row r="116" spans="1:6">
      <c r="A116" s="7" t="s">
        <v>11</v>
      </c>
      <c r="B116" s="1">
        <v>43</v>
      </c>
      <c r="C116" s="1">
        <v>49</v>
      </c>
      <c r="D116" s="1">
        <v>1.29</v>
      </c>
      <c r="E116" s="1">
        <v>205</v>
      </c>
      <c r="F116" s="1"/>
    </row>
    <row r="117" spans="1:6">
      <c r="A117" s="7" t="s">
        <v>11</v>
      </c>
      <c r="B117" s="1">
        <v>39</v>
      </c>
      <c r="C117" s="1">
        <v>75</v>
      </c>
      <c r="D117" s="1">
        <v>1.24</v>
      </c>
      <c r="E117" s="1">
        <v>206</v>
      </c>
      <c r="F117" s="1"/>
    </row>
    <row r="118" spans="1:6">
      <c r="A118" s="7" t="s">
        <v>11</v>
      </c>
      <c r="B118" s="1">
        <v>35</v>
      </c>
      <c r="C118" s="1">
        <v>28</v>
      </c>
      <c r="D118" s="1">
        <v>1.1000000000000001</v>
      </c>
      <c r="E118" s="1">
        <v>180</v>
      </c>
      <c r="F118" s="1"/>
    </row>
    <row r="119" spans="1:6">
      <c r="A119" s="7" t="s">
        <v>11</v>
      </c>
      <c r="B119" s="1">
        <v>28</v>
      </c>
      <c r="C119" s="1">
        <v>26</v>
      </c>
      <c r="D119" s="1">
        <v>0.94</v>
      </c>
      <c r="E119" s="1">
        <v>199</v>
      </c>
      <c r="F119" s="1"/>
    </row>
    <row r="120" spans="1:6">
      <c r="A120" s="7" t="s">
        <v>11</v>
      </c>
      <c r="B120" s="1">
        <v>27</v>
      </c>
      <c r="C120" s="1">
        <v>21</v>
      </c>
      <c r="D120" s="1">
        <v>0.83</v>
      </c>
      <c r="E120" s="1">
        <v>194</v>
      </c>
      <c r="F120" s="1"/>
    </row>
    <row r="121" spans="1:6">
      <c r="A121" s="7" t="s">
        <v>11</v>
      </c>
      <c r="B121" s="1">
        <v>20</v>
      </c>
      <c r="C121" s="1">
        <v>12</v>
      </c>
      <c r="D121" s="1">
        <v>0.84</v>
      </c>
      <c r="E121" s="1">
        <v>198</v>
      </c>
      <c r="F121" s="1"/>
    </row>
    <row r="122" spans="1:6">
      <c r="A122" s="16" t="s">
        <v>12</v>
      </c>
      <c r="B122" s="17">
        <v>1</v>
      </c>
    </row>
    <row r="123" spans="1:6">
      <c r="A123" s="19" t="s">
        <v>13</v>
      </c>
      <c r="B123" s="17">
        <v>20</v>
      </c>
    </row>
    <row r="124" spans="1:6">
      <c r="A124" s="18" t="s">
        <v>14</v>
      </c>
      <c r="B124" s="17">
        <f>50*8.4</f>
        <v>420</v>
      </c>
    </row>
    <row r="125" spans="1:6">
      <c r="A125" s="17" t="s">
        <v>15</v>
      </c>
      <c r="B125" s="17">
        <f>B123/B124</f>
        <v>4.7619047619047616E-2</v>
      </c>
    </row>
    <row r="128" spans="1:6">
      <c r="A128" s="2" t="s">
        <v>43</v>
      </c>
    </row>
    <row r="129" spans="1:6">
      <c r="A129" s="3" t="s">
        <v>1</v>
      </c>
      <c r="B129" s="3" t="s">
        <v>2</v>
      </c>
      <c r="C129" s="3" t="s">
        <v>3</v>
      </c>
      <c r="D129" s="11" t="s">
        <v>4</v>
      </c>
      <c r="E129" s="3" t="s">
        <v>5</v>
      </c>
      <c r="F129" s="3" t="s">
        <v>6</v>
      </c>
    </row>
    <row r="130" spans="1:6">
      <c r="A130" s="7" t="s">
        <v>7</v>
      </c>
      <c r="B130" s="1">
        <v>68</v>
      </c>
      <c r="C130" s="1">
        <v>32</v>
      </c>
      <c r="D130" s="1">
        <v>0.64</v>
      </c>
      <c r="E130" s="1">
        <v>191</v>
      </c>
      <c r="F130" s="1" t="s">
        <v>44</v>
      </c>
    </row>
    <row r="131" spans="1:6">
      <c r="A131" s="7" t="s">
        <v>7</v>
      </c>
      <c r="B131" s="1">
        <v>66</v>
      </c>
      <c r="C131" s="1">
        <v>82</v>
      </c>
      <c r="D131" s="1">
        <v>0.36</v>
      </c>
      <c r="E131" s="1">
        <v>170</v>
      </c>
      <c r="F131" s="1"/>
    </row>
    <row r="132" spans="1:6">
      <c r="A132" s="7" t="s">
        <v>7</v>
      </c>
      <c r="B132" s="1">
        <v>41</v>
      </c>
      <c r="C132" s="1">
        <v>29</v>
      </c>
      <c r="D132" s="1">
        <v>0.56999999999999995</v>
      </c>
      <c r="E132" s="1">
        <v>193</v>
      </c>
      <c r="F132" s="1"/>
    </row>
    <row r="133" spans="1:6">
      <c r="A133" s="7" t="s">
        <v>7</v>
      </c>
      <c r="B133" s="1">
        <v>38</v>
      </c>
      <c r="C133" s="1">
        <v>28</v>
      </c>
      <c r="D133" s="1">
        <v>0.35</v>
      </c>
      <c r="E133" s="1">
        <v>194</v>
      </c>
      <c r="F133" s="1"/>
    </row>
    <row r="134" spans="1:6">
      <c r="A134" s="7" t="s">
        <v>7</v>
      </c>
      <c r="B134" s="1">
        <v>23</v>
      </c>
      <c r="C134" s="1">
        <v>18</v>
      </c>
      <c r="D134" s="1">
        <v>0.35</v>
      </c>
      <c r="E134" s="1">
        <v>190</v>
      </c>
      <c r="F134" s="1"/>
    </row>
    <row r="135" spans="1:6">
      <c r="A135" s="7" t="s">
        <v>10</v>
      </c>
      <c r="B135" s="1">
        <v>34</v>
      </c>
      <c r="C135" s="1">
        <v>15</v>
      </c>
      <c r="D135" s="1">
        <v>0.49</v>
      </c>
      <c r="E135" s="1">
        <v>190</v>
      </c>
      <c r="F135" s="1" t="s">
        <v>45</v>
      </c>
    </row>
    <row r="136" spans="1:6">
      <c r="A136" s="7" t="s">
        <v>10</v>
      </c>
      <c r="B136" s="1">
        <v>24</v>
      </c>
      <c r="C136" s="1">
        <v>10</v>
      </c>
      <c r="D136" s="1">
        <v>0.25</v>
      </c>
      <c r="E136" s="1">
        <v>187</v>
      </c>
      <c r="F136" s="1"/>
    </row>
    <row r="137" spans="1:6">
      <c r="A137" s="7" t="s">
        <v>11</v>
      </c>
      <c r="B137" s="1">
        <v>99</v>
      </c>
      <c r="C137" s="1">
        <v>70</v>
      </c>
      <c r="D137" s="1">
        <v>0.85</v>
      </c>
      <c r="E137" s="1">
        <v>188</v>
      </c>
      <c r="F137" s="1"/>
    </row>
    <row r="138" spans="1:6">
      <c r="A138" s="7" t="s">
        <v>11</v>
      </c>
      <c r="B138" s="1">
        <v>85</v>
      </c>
      <c r="C138" s="1">
        <v>116</v>
      </c>
      <c r="D138" s="1">
        <v>0.81</v>
      </c>
      <c r="E138" s="1">
        <v>190</v>
      </c>
      <c r="F138" s="1"/>
    </row>
    <row r="139" spans="1:6">
      <c r="A139" s="7" t="s">
        <v>11</v>
      </c>
      <c r="B139" s="1">
        <v>83</v>
      </c>
      <c r="C139" s="1">
        <v>77</v>
      </c>
      <c r="D139" s="1">
        <v>0.91</v>
      </c>
      <c r="E139" s="1">
        <v>195</v>
      </c>
      <c r="F139" s="1" t="s">
        <v>46</v>
      </c>
    </row>
    <row r="140" spans="1:6">
      <c r="A140" s="7" t="s">
        <v>11</v>
      </c>
      <c r="B140" s="1">
        <v>83</v>
      </c>
      <c r="C140" s="1">
        <v>57</v>
      </c>
      <c r="D140" s="1">
        <v>0.53</v>
      </c>
      <c r="E140" s="1">
        <v>181</v>
      </c>
      <c r="F140" s="1"/>
    </row>
    <row r="141" spans="1:6">
      <c r="A141" s="7" t="s">
        <v>11</v>
      </c>
      <c r="B141" s="1">
        <f>(81+73)/2</f>
        <v>77</v>
      </c>
      <c r="C141" s="1">
        <v>93</v>
      </c>
      <c r="D141" s="1">
        <v>0.875</v>
      </c>
      <c r="E141" s="1">
        <v>188</v>
      </c>
      <c r="F141" s="1"/>
    </row>
    <row r="142" spans="1:6">
      <c r="A142" s="7" t="s">
        <v>11</v>
      </c>
      <c r="B142" s="1">
        <v>74</v>
      </c>
      <c r="C142" s="1">
        <v>69</v>
      </c>
      <c r="D142" s="1">
        <v>0.52</v>
      </c>
      <c r="E142" s="1">
        <v>180</v>
      </c>
      <c r="F142" s="1"/>
    </row>
    <row r="143" spans="1:6">
      <c r="A143" s="7" t="s">
        <v>11</v>
      </c>
      <c r="B143" s="1">
        <f>(99+50+69)/3</f>
        <v>72.666666666666671</v>
      </c>
      <c r="C143" s="1">
        <v>120</v>
      </c>
      <c r="D143" s="1">
        <v>1</v>
      </c>
      <c r="E143" s="1">
        <v>185</v>
      </c>
      <c r="F143" s="1" t="s">
        <v>47</v>
      </c>
    </row>
    <row r="144" spans="1:6">
      <c r="A144" s="7" t="s">
        <v>11</v>
      </c>
      <c r="B144" s="1">
        <v>71</v>
      </c>
      <c r="C144" s="1">
        <v>53</v>
      </c>
      <c r="D144" s="1">
        <v>0.8</v>
      </c>
      <c r="E144" s="1">
        <v>186</v>
      </c>
      <c r="F144" s="1"/>
    </row>
    <row r="145" spans="1:6">
      <c r="A145" s="7" t="s">
        <v>11</v>
      </c>
      <c r="B145" s="1">
        <f>(76+80+56+54)/4</f>
        <v>66.5</v>
      </c>
      <c r="C145" s="1">
        <v>122</v>
      </c>
      <c r="D145" s="1">
        <v>1.0375000000000001</v>
      </c>
      <c r="E145" s="1">
        <v>189</v>
      </c>
      <c r="F145" s="10" t="s">
        <v>48</v>
      </c>
    </row>
    <row r="146" spans="1:6">
      <c r="A146" s="7" t="s">
        <v>11</v>
      </c>
      <c r="B146" s="1">
        <v>63</v>
      </c>
      <c r="C146" s="1">
        <v>40</v>
      </c>
      <c r="D146" s="1">
        <v>1.24</v>
      </c>
      <c r="E146" s="1">
        <v>172</v>
      </c>
      <c r="F146" s="1"/>
    </row>
    <row r="147" spans="1:6">
      <c r="A147" s="7" t="s">
        <v>11</v>
      </c>
      <c r="B147" s="1">
        <v>62</v>
      </c>
      <c r="C147" s="1">
        <v>63</v>
      </c>
      <c r="D147" s="1">
        <v>0.44</v>
      </c>
      <c r="E147" s="1">
        <v>190</v>
      </c>
      <c r="F147" s="1"/>
    </row>
    <row r="148" spans="1:6">
      <c r="A148" s="7" t="s">
        <v>11</v>
      </c>
      <c r="B148" s="1">
        <v>62</v>
      </c>
      <c r="C148" s="1">
        <v>37</v>
      </c>
      <c r="D148" s="1">
        <v>0.43</v>
      </c>
      <c r="E148" s="1">
        <v>190</v>
      </c>
      <c r="F148" s="1"/>
    </row>
    <row r="149" spans="1:6">
      <c r="A149" s="7" t="s">
        <v>11</v>
      </c>
      <c r="B149" s="1">
        <v>61</v>
      </c>
      <c r="C149" s="1">
        <v>40</v>
      </c>
      <c r="D149" s="1">
        <v>0.67</v>
      </c>
      <c r="E149" s="1">
        <v>165</v>
      </c>
      <c r="F149" s="1"/>
    </row>
    <row r="150" spans="1:6">
      <c r="A150" s="7" t="s">
        <v>11</v>
      </c>
      <c r="B150" s="1">
        <v>59</v>
      </c>
      <c r="C150" s="1">
        <v>62</v>
      </c>
      <c r="D150" s="1">
        <v>0.74</v>
      </c>
      <c r="E150" s="1">
        <v>185</v>
      </c>
      <c r="F150" s="1"/>
    </row>
    <row r="151" spans="1:6">
      <c r="A151" s="7" t="s">
        <v>11</v>
      </c>
      <c r="B151" s="1">
        <v>58</v>
      </c>
      <c r="C151" s="1">
        <v>30</v>
      </c>
      <c r="D151" s="1">
        <v>0.44</v>
      </c>
      <c r="E151" s="1">
        <v>190</v>
      </c>
      <c r="F151" s="1" t="s">
        <v>39</v>
      </c>
    </row>
    <row r="152" spans="1:6">
      <c r="A152" s="7" t="s">
        <v>11</v>
      </c>
      <c r="B152" s="1">
        <v>49</v>
      </c>
      <c r="C152" s="1">
        <v>33</v>
      </c>
      <c r="D152" s="1">
        <v>0.11799999999999999</v>
      </c>
      <c r="E152" s="1">
        <v>185</v>
      </c>
      <c r="F152" s="1"/>
    </row>
    <row r="153" spans="1:6">
      <c r="A153" s="7" t="s">
        <v>11</v>
      </c>
      <c r="B153" s="1">
        <v>48</v>
      </c>
      <c r="C153" s="1">
        <v>37</v>
      </c>
      <c r="D153" s="1">
        <v>0.75</v>
      </c>
      <c r="E153" s="1">
        <v>185</v>
      </c>
      <c r="F153" s="1"/>
    </row>
    <row r="154" spans="1:6">
      <c r="A154" s="7" t="s">
        <v>11</v>
      </c>
      <c r="B154" s="1">
        <v>48</v>
      </c>
      <c r="C154" s="1">
        <v>44</v>
      </c>
      <c r="D154" s="1">
        <v>0.56999999999999995</v>
      </c>
      <c r="E154" s="1">
        <v>195</v>
      </c>
      <c r="F154" s="1"/>
    </row>
    <row r="155" spans="1:6">
      <c r="A155" s="7" t="s">
        <v>11</v>
      </c>
      <c r="B155" s="1">
        <v>47</v>
      </c>
      <c r="C155" s="1">
        <v>54</v>
      </c>
      <c r="D155" s="1">
        <v>0.6</v>
      </c>
      <c r="E155" s="1">
        <v>185</v>
      </c>
      <c r="F155" s="1"/>
    </row>
    <row r="156" spans="1:6">
      <c r="A156" s="7" t="s">
        <v>11</v>
      </c>
      <c r="B156" s="1">
        <v>45</v>
      </c>
      <c r="C156" s="1">
        <v>57</v>
      </c>
      <c r="D156" s="1">
        <v>0.79</v>
      </c>
      <c r="E156" s="1">
        <v>209</v>
      </c>
      <c r="F156" s="1"/>
    </row>
    <row r="157" spans="1:6">
      <c r="A157" s="7" t="s">
        <v>11</v>
      </c>
      <c r="B157" s="1">
        <v>41</v>
      </c>
      <c r="C157" s="1">
        <v>47</v>
      </c>
      <c r="D157" s="1">
        <v>0.45</v>
      </c>
      <c r="E157" s="1">
        <v>188</v>
      </c>
      <c r="F157" s="1"/>
    </row>
    <row r="158" spans="1:6">
      <c r="A158" s="7" t="s">
        <v>11</v>
      </c>
      <c r="B158" s="1">
        <v>23</v>
      </c>
      <c r="C158" s="1">
        <v>27</v>
      </c>
      <c r="D158" s="1">
        <v>0.37</v>
      </c>
      <c r="E158" s="1">
        <v>195</v>
      </c>
      <c r="F158" s="1"/>
    </row>
    <row r="159" spans="1:6">
      <c r="A159" s="16" t="s">
        <v>12</v>
      </c>
      <c r="B159" s="17">
        <v>3</v>
      </c>
    </row>
    <row r="160" spans="1:6">
      <c r="A160" s="19" t="s">
        <v>13</v>
      </c>
      <c r="B160" s="17">
        <v>29</v>
      </c>
    </row>
    <row r="161" spans="1:6">
      <c r="A161" s="18" t="s">
        <v>14</v>
      </c>
      <c r="B161" s="17">
        <f>60*7</f>
        <v>420</v>
      </c>
    </row>
    <row r="162" spans="1:6">
      <c r="A162" s="17" t="s">
        <v>15</v>
      </c>
      <c r="B162" s="17">
        <f>B160/B161</f>
        <v>6.9047619047619052E-2</v>
      </c>
    </row>
    <row r="165" spans="1:6">
      <c r="A165" s="2" t="s">
        <v>49</v>
      </c>
    </row>
    <row r="166" spans="1:6">
      <c r="A166" s="3" t="s">
        <v>1</v>
      </c>
      <c r="B166" s="3" t="s">
        <v>2</v>
      </c>
      <c r="C166" s="3" t="s">
        <v>3</v>
      </c>
      <c r="D166" s="11" t="s">
        <v>4</v>
      </c>
      <c r="E166" s="3" t="s">
        <v>5</v>
      </c>
      <c r="F166" s="3" t="s">
        <v>6</v>
      </c>
    </row>
    <row r="167" spans="1:6">
      <c r="A167" s="7" t="s">
        <v>7</v>
      </c>
      <c r="B167" s="1">
        <v>48</v>
      </c>
      <c r="C167" s="1">
        <v>70</v>
      </c>
      <c r="D167" s="1">
        <v>0.52</v>
      </c>
      <c r="E167" s="1">
        <v>200</v>
      </c>
    </row>
    <row r="168" spans="1:6">
      <c r="A168" s="7" t="s">
        <v>7</v>
      </c>
      <c r="B168" s="1">
        <v>38</v>
      </c>
      <c r="C168" s="1">
        <v>29</v>
      </c>
      <c r="D168" s="1">
        <v>0.25</v>
      </c>
      <c r="E168" s="1">
        <v>186</v>
      </c>
    </row>
    <row r="169" spans="1:6">
      <c r="A169" s="7" t="s">
        <v>7</v>
      </c>
      <c r="B169" s="1">
        <v>28</v>
      </c>
      <c r="C169" s="1">
        <v>27</v>
      </c>
      <c r="D169" s="1">
        <v>0.25</v>
      </c>
      <c r="E169" s="1">
        <v>184</v>
      </c>
    </row>
    <row r="170" spans="1:6">
      <c r="A170" s="7" t="s">
        <v>7</v>
      </c>
      <c r="B170" s="1">
        <v>27</v>
      </c>
      <c r="C170" s="1">
        <v>24</v>
      </c>
      <c r="D170" s="1">
        <v>0.23</v>
      </c>
      <c r="E170" s="1">
        <v>182</v>
      </c>
    </row>
    <row r="171" spans="1:6">
      <c r="A171" s="7" t="s">
        <v>7</v>
      </c>
      <c r="B171" s="1">
        <v>17</v>
      </c>
      <c r="C171" s="1">
        <v>16</v>
      </c>
      <c r="D171" s="1">
        <v>0.21</v>
      </c>
      <c r="E171" s="1">
        <v>186</v>
      </c>
    </row>
    <row r="172" spans="1:6">
      <c r="A172" s="7" t="s">
        <v>7</v>
      </c>
      <c r="B172" s="1">
        <v>14</v>
      </c>
      <c r="C172" s="1">
        <v>11</v>
      </c>
      <c r="D172" s="1">
        <v>0.18</v>
      </c>
      <c r="E172" s="1">
        <v>190</v>
      </c>
      <c r="F172" s="1" t="s">
        <v>50</v>
      </c>
    </row>
    <row r="173" spans="1:6">
      <c r="A173" s="7" t="s">
        <v>7</v>
      </c>
      <c r="B173" s="1">
        <v>10</v>
      </c>
      <c r="C173" s="1">
        <v>8</v>
      </c>
      <c r="D173" s="1">
        <v>0.15</v>
      </c>
      <c r="E173" s="1">
        <v>190</v>
      </c>
      <c r="F173" s="1" t="s">
        <v>50</v>
      </c>
    </row>
    <row r="174" spans="1:6">
      <c r="A174" s="7" t="s">
        <v>51</v>
      </c>
      <c r="B174" s="1">
        <v>69</v>
      </c>
      <c r="C174" s="1">
        <v>52</v>
      </c>
      <c r="D174" s="1">
        <v>0.51</v>
      </c>
      <c r="E174" s="1">
        <v>186</v>
      </c>
    </row>
    <row r="175" spans="1:6">
      <c r="A175" s="7" t="s">
        <v>51</v>
      </c>
      <c r="B175" s="1">
        <v>35</v>
      </c>
      <c r="C175" s="1">
        <v>28</v>
      </c>
      <c r="D175" s="1">
        <v>0.12</v>
      </c>
      <c r="E175" s="1">
        <v>187</v>
      </c>
    </row>
    <row r="176" spans="1:6">
      <c r="A176" s="7" t="s">
        <v>11</v>
      </c>
      <c r="B176" s="1">
        <v>147</v>
      </c>
      <c r="C176" s="1">
        <v>52</v>
      </c>
      <c r="D176" s="1">
        <v>0.49</v>
      </c>
      <c r="E176" s="1">
        <v>188</v>
      </c>
      <c r="F176" s="1" t="s">
        <v>42</v>
      </c>
    </row>
    <row r="177" spans="1:6">
      <c r="A177" s="7" t="s">
        <v>11</v>
      </c>
      <c r="B177" s="1">
        <v>108</v>
      </c>
      <c r="C177" s="1">
        <v>42</v>
      </c>
      <c r="D177" s="1">
        <v>0.52</v>
      </c>
      <c r="E177" s="1">
        <v>152</v>
      </c>
      <c r="F177" s="1" t="s">
        <v>45</v>
      </c>
    </row>
    <row r="178" spans="1:6">
      <c r="A178" s="7" t="s">
        <v>11</v>
      </c>
      <c r="B178" s="1">
        <v>83</v>
      </c>
      <c r="C178" s="1">
        <v>48</v>
      </c>
      <c r="D178" s="1">
        <v>1.27</v>
      </c>
      <c r="E178" s="1">
        <v>180</v>
      </c>
    </row>
    <row r="179" spans="1:6">
      <c r="A179" s="7" t="s">
        <v>11</v>
      </c>
      <c r="B179" s="1">
        <v>58</v>
      </c>
      <c r="C179" s="1">
        <v>49</v>
      </c>
      <c r="D179" s="1">
        <v>0.64</v>
      </c>
      <c r="E179" s="1">
        <v>175</v>
      </c>
    </row>
    <row r="180" spans="1:6">
      <c r="A180" s="7" t="s">
        <v>11</v>
      </c>
      <c r="B180" s="1">
        <v>58</v>
      </c>
      <c r="C180" s="1">
        <v>28</v>
      </c>
      <c r="D180" s="1">
        <v>0.45</v>
      </c>
      <c r="E180" s="1">
        <v>184</v>
      </c>
    </row>
    <row r="181" spans="1:6">
      <c r="A181" s="7" t="s">
        <v>11</v>
      </c>
      <c r="B181" s="1">
        <v>49</v>
      </c>
      <c r="C181" s="1">
        <v>27</v>
      </c>
      <c r="D181" s="1">
        <v>0.59</v>
      </c>
      <c r="E181" s="1">
        <v>186</v>
      </c>
    </row>
    <row r="182" spans="1:6">
      <c r="A182" s="7" t="s">
        <v>11</v>
      </c>
      <c r="B182" s="1">
        <v>35</v>
      </c>
      <c r="C182" s="1">
        <v>24</v>
      </c>
      <c r="D182" s="1">
        <v>0.24</v>
      </c>
      <c r="E182" s="1">
        <v>184</v>
      </c>
    </row>
    <row r="183" spans="1:6">
      <c r="A183" s="7" t="s">
        <v>11</v>
      </c>
      <c r="B183" s="1">
        <v>33</v>
      </c>
      <c r="C183" s="1">
        <v>19</v>
      </c>
      <c r="D183" s="1">
        <v>0.44</v>
      </c>
      <c r="E183" s="1">
        <v>184</v>
      </c>
    </row>
    <row r="184" spans="1:6">
      <c r="A184" s="7" t="s">
        <v>11</v>
      </c>
      <c r="B184" s="1">
        <v>28</v>
      </c>
      <c r="C184" s="1">
        <v>30</v>
      </c>
      <c r="D184" s="1">
        <v>0.48</v>
      </c>
      <c r="E184" s="1">
        <v>188</v>
      </c>
    </row>
    <row r="185" spans="1:6">
      <c r="A185" s="7" t="s">
        <v>11</v>
      </c>
      <c r="B185" s="1">
        <f>(32+17+18)/3</f>
        <v>22.333333333333332</v>
      </c>
      <c r="C185" s="1">
        <v>23</v>
      </c>
      <c r="D185" s="1">
        <f>(0.75+0.41+0.45)/3</f>
        <v>0.53666666666666663</v>
      </c>
      <c r="E185" s="1">
        <v>185</v>
      </c>
      <c r="F185" s="2" t="s">
        <v>47</v>
      </c>
    </row>
    <row r="186" spans="1:6">
      <c r="A186" s="7" t="s">
        <v>11</v>
      </c>
      <c r="B186" s="1">
        <v>19</v>
      </c>
      <c r="C186" s="1">
        <v>24</v>
      </c>
      <c r="D186">
        <v>0.32</v>
      </c>
      <c r="E186" s="1">
        <v>193</v>
      </c>
    </row>
    <row r="187" spans="1:6">
      <c r="A187" s="7" t="s">
        <v>52</v>
      </c>
      <c r="B187" s="1">
        <v>160</v>
      </c>
      <c r="C187" s="1" t="s">
        <v>53</v>
      </c>
      <c r="D187">
        <v>0.6</v>
      </c>
      <c r="E187" s="1">
        <v>180</v>
      </c>
      <c r="F187" s="1"/>
    </row>
    <row r="188" spans="1:6">
      <c r="A188" s="16" t="s">
        <v>12</v>
      </c>
      <c r="B188" s="17">
        <v>3</v>
      </c>
    </row>
    <row r="189" spans="1:6">
      <c r="A189" s="19" t="s">
        <v>13</v>
      </c>
      <c r="B189" s="17">
        <v>21</v>
      </c>
    </row>
    <row r="190" spans="1:6">
      <c r="A190" s="18" t="s">
        <v>14</v>
      </c>
      <c r="B190" s="17">
        <f>60*7.5</f>
        <v>450</v>
      </c>
    </row>
    <row r="191" spans="1:6">
      <c r="A191" s="17" t="s">
        <v>15</v>
      </c>
      <c r="B191" s="17">
        <f>B189/B190</f>
        <v>4.6666666666666669E-2</v>
      </c>
    </row>
    <row r="194" spans="1:6">
      <c r="A194" s="2" t="s">
        <v>54</v>
      </c>
    </row>
    <row r="195" spans="1:6">
      <c r="A195" s="3" t="s">
        <v>1</v>
      </c>
      <c r="B195" s="3" t="s">
        <v>2</v>
      </c>
      <c r="C195" s="3" t="s">
        <v>3</v>
      </c>
      <c r="D195" s="11" t="s">
        <v>4</v>
      </c>
      <c r="E195" s="3" t="s">
        <v>5</v>
      </c>
      <c r="F195" s="3" t="s">
        <v>6</v>
      </c>
    </row>
    <row r="196" spans="1:6">
      <c r="A196" s="2" t="s">
        <v>7</v>
      </c>
      <c r="B196" s="2">
        <v>30</v>
      </c>
      <c r="C196" s="2">
        <v>42</v>
      </c>
      <c r="D196" s="2">
        <v>0.5</v>
      </c>
      <c r="E196" s="2">
        <v>180</v>
      </c>
      <c r="F196" s="2" t="s">
        <v>55</v>
      </c>
    </row>
    <row r="197" spans="1:6">
      <c r="A197" s="2" t="s">
        <v>7</v>
      </c>
      <c r="B197" s="2">
        <v>30</v>
      </c>
      <c r="C197" s="2">
        <v>21</v>
      </c>
      <c r="D197" s="2">
        <v>0.5</v>
      </c>
      <c r="E197" s="2">
        <v>185</v>
      </c>
    </row>
    <row r="198" spans="1:6">
      <c r="A198" s="2" t="s">
        <v>7</v>
      </c>
      <c r="B198" s="2">
        <v>30</v>
      </c>
      <c r="C198" s="2">
        <v>28</v>
      </c>
      <c r="D198" s="2">
        <v>0.3</v>
      </c>
      <c r="E198" s="2">
        <v>190</v>
      </c>
      <c r="F198" s="2" t="s">
        <v>56</v>
      </c>
    </row>
    <row r="199" spans="1:6">
      <c r="A199" s="2" t="s">
        <v>7</v>
      </c>
      <c r="B199" s="2">
        <v>28</v>
      </c>
      <c r="C199" s="2">
        <v>16</v>
      </c>
      <c r="D199" s="2">
        <v>0.3</v>
      </c>
      <c r="E199" s="2">
        <v>185</v>
      </c>
      <c r="F199" s="2" t="s">
        <v>55</v>
      </c>
    </row>
    <row r="200" spans="1:6">
      <c r="A200" s="2" t="s">
        <v>7</v>
      </c>
      <c r="B200" s="2">
        <v>25</v>
      </c>
      <c r="C200" s="2">
        <v>21</v>
      </c>
      <c r="D200" s="5">
        <v>0.2286</v>
      </c>
      <c r="E200" s="2">
        <v>192</v>
      </c>
    </row>
    <row r="201" spans="1:6">
      <c r="A201" s="2" t="s">
        <v>7</v>
      </c>
      <c r="B201" s="2">
        <v>23</v>
      </c>
      <c r="C201" s="2">
        <v>17</v>
      </c>
      <c r="D201" s="5">
        <v>0.27939999999999998</v>
      </c>
      <c r="E201" s="2">
        <v>200</v>
      </c>
    </row>
    <row r="202" spans="1:6">
      <c r="A202" s="2" t="s">
        <v>7</v>
      </c>
      <c r="B202" s="2">
        <v>19</v>
      </c>
      <c r="C202" s="2">
        <v>21</v>
      </c>
      <c r="D202" s="2">
        <v>0.4</v>
      </c>
      <c r="E202" s="2">
        <v>180</v>
      </c>
    </row>
    <row r="203" spans="1:6">
      <c r="A203" s="2" t="s">
        <v>7</v>
      </c>
      <c r="B203" s="2">
        <v>14</v>
      </c>
      <c r="C203" s="2">
        <v>12</v>
      </c>
      <c r="D203" s="2">
        <v>0.2</v>
      </c>
      <c r="E203" s="2">
        <v>190</v>
      </c>
    </row>
    <row r="204" spans="1:6">
      <c r="A204" s="2" t="s">
        <v>9</v>
      </c>
      <c r="B204" s="2">
        <v>102</v>
      </c>
      <c r="C204" s="2">
        <v>108</v>
      </c>
      <c r="D204" s="5">
        <v>1.0668</v>
      </c>
      <c r="E204" s="2">
        <v>189</v>
      </c>
    </row>
    <row r="205" spans="1:6">
      <c r="A205" s="2" t="s">
        <v>10</v>
      </c>
      <c r="B205" s="2">
        <v>60</v>
      </c>
      <c r="C205" s="2">
        <v>44</v>
      </c>
      <c r="D205" s="5">
        <v>0.27939999999999998</v>
      </c>
      <c r="E205" s="2">
        <v>193</v>
      </c>
      <c r="F205" s="2" t="s">
        <v>57</v>
      </c>
    </row>
    <row r="206" spans="1:6">
      <c r="A206" s="2" t="s">
        <v>10</v>
      </c>
      <c r="B206" s="2">
        <v>24</v>
      </c>
      <c r="C206" s="2">
        <v>29</v>
      </c>
      <c r="D206" s="5">
        <v>0.27939999999999998</v>
      </c>
      <c r="E206" s="2">
        <v>189</v>
      </c>
    </row>
    <row r="207" spans="1:6">
      <c r="A207" s="6" t="s">
        <v>11</v>
      </c>
      <c r="B207" s="2">
        <v>132</v>
      </c>
      <c r="C207" s="2">
        <v>84</v>
      </c>
      <c r="D207" s="5">
        <v>1.6002000000000001</v>
      </c>
      <c r="E207" s="2">
        <v>192</v>
      </c>
      <c r="F207" s="2" t="s">
        <v>58</v>
      </c>
    </row>
    <row r="208" spans="1:6">
      <c r="A208" s="2" t="s">
        <v>11</v>
      </c>
      <c r="B208" s="2">
        <v>128</v>
      </c>
      <c r="C208" s="2">
        <v>143</v>
      </c>
      <c r="D208" s="5">
        <v>1.6002000000000001</v>
      </c>
      <c r="E208" s="2">
        <v>184</v>
      </c>
      <c r="F208" s="2" t="s">
        <v>59</v>
      </c>
    </row>
    <row r="209" spans="1:6">
      <c r="A209" s="2" t="s">
        <v>11</v>
      </c>
      <c r="B209" s="2">
        <v>96</v>
      </c>
      <c r="C209" s="2">
        <v>128</v>
      </c>
      <c r="D209" s="5">
        <v>1.2192000000000001</v>
      </c>
      <c r="E209" s="2">
        <v>197</v>
      </c>
      <c r="F209" s="2" t="s">
        <v>60</v>
      </c>
    </row>
    <row r="210" spans="1:6">
      <c r="A210" s="2" t="s">
        <v>11</v>
      </c>
      <c r="B210" s="2">
        <v>92</v>
      </c>
      <c r="C210" s="2">
        <v>86</v>
      </c>
      <c r="D210" s="5">
        <v>0.96520000000000006</v>
      </c>
      <c r="E210" s="2">
        <v>202</v>
      </c>
    </row>
    <row r="211" spans="1:6">
      <c r="A211" s="2" t="s">
        <v>11</v>
      </c>
      <c r="B211" s="2">
        <v>91</v>
      </c>
      <c r="C211" s="2">
        <v>85</v>
      </c>
      <c r="D211" s="2">
        <v>0.8</v>
      </c>
      <c r="E211" s="2">
        <v>200</v>
      </c>
      <c r="F211" s="2" t="s">
        <v>61</v>
      </c>
    </row>
    <row r="212" spans="1:6">
      <c r="A212" s="2" t="s">
        <v>11</v>
      </c>
      <c r="B212" s="2">
        <v>85</v>
      </c>
      <c r="C212" s="2">
        <v>62</v>
      </c>
      <c r="D212" s="5">
        <v>0.81280000000000008</v>
      </c>
      <c r="E212" s="2">
        <v>188</v>
      </c>
      <c r="F212" s="2" t="s">
        <v>17</v>
      </c>
    </row>
    <row r="213" spans="1:6">
      <c r="A213" s="2" t="s">
        <v>11</v>
      </c>
      <c r="B213" s="2">
        <v>84</v>
      </c>
      <c r="C213" s="2">
        <v>86</v>
      </c>
      <c r="D213" s="5">
        <v>0.8</v>
      </c>
      <c r="E213" s="2">
        <v>201</v>
      </c>
      <c r="F213" s="2" t="s">
        <v>62</v>
      </c>
    </row>
    <row r="214" spans="1:6">
      <c r="A214" s="2" t="s">
        <v>11</v>
      </c>
      <c r="B214" s="2">
        <v>82</v>
      </c>
      <c r="C214" s="2">
        <v>80</v>
      </c>
      <c r="D214" s="2">
        <v>1</v>
      </c>
      <c r="E214" s="2">
        <v>200</v>
      </c>
    </row>
    <row r="215" spans="1:6">
      <c r="A215" s="2" t="s">
        <v>11</v>
      </c>
      <c r="B215" s="2">
        <v>74</v>
      </c>
      <c r="C215" s="2">
        <v>78</v>
      </c>
      <c r="D215" s="5">
        <v>0.81280000000000008</v>
      </c>
      <c r="E215" s="2">
        <v>200</v>
      </c>
    </row>
    <row r="216" spans="1:6">
      <c r="A216" s="6" t="s">
        <v>11</v>
      </c>
      <c r="B216" s="2">
        <v>69</v>
      </c>
      <c r="C216" s="2">
        <v>75</v>
      </c>
      <c r="D216" s="2">
        <v>1.5</v>
      </c>
      <c r="E216" s="2">
        <v>180</v>
      </c>
      <c r="F216" s="2" t="s">
        <v>25</v>
      </c>
    </row>
    <row r="217" spans="1:6">
      <c r="A217" s="2" t="s">
        <v>11</v>
      </c>
      <c r="B217" s="2">
        <v>65</v>
      </c>
      <c r="C217" s="2">
        <v>55</v>
      </c>
      <c r="D217" s="2">
        <v>0.9</v>
      </c>
      <c r="E217" s="2">
        <v>200</v>
      </c>
    </row>
    <row r="218" spans="1:6">
      <c r="A218" s="2" t="s">
        <v>11</v>
      </c>
      <c r="B218" s="2">
        <v>64</v>
      </c>
      <c r="C218" s="2">
        <v>59</v>
      </c>
      <c r="D218" s="5">
        <v>0.71120000000000005</v>
      </c>
      <c r="E218" s="2">
        <v>187</v>
      </c>
      <c r="F218" s="6" t="s">
        <v>63</v>
      </c>
    </row>
    <row r="219" spans="1:6">
      <c r="A219" s="2" t="s">
        <v>11</v>
      </c>
      <c r="B219" s="2">
        <v>63</v>
      </c>
      <c r="C219" s="2">
        <v>62</v>
      </c>
      <c r="D219" s="5">
        <v>0.66039999999999999</v>
      </c>
      <c r="E219" s="2">
        <v>192</v>
      </c>
    </row>
    <row r="220" spans="1:6">
      <c r="A220" s="2" t="s">
        <v>11</v>
      </c>
      <c r="B220" s="2">
        <v>55</v>
      </c>
      <c r="C220" s="2">
        <v>60</v>
      </c>
      <c r="D220" s="2">
        <v>0.5</v>
      </c>
      <c r="E220" s="2">
        <v>190</v>
      </c>
      <c r="F220" s="6" t="s">
        <v>64</v>
      </c>
    </row>
    <row r="221" spans="1:6">
      <c r="A221" s="2" t="s">
        <v>11</v>
      </c>
      <c r="B221" s="2">
        <v>50</v>
      </c>
      <c r="C221" s="2">
        <v>30</v>
      </c>
      <c r="D221" s="5">
        <v>0.48260000000000003</v>
      </c>
      <c r="E221" s="2">
        <v>200</v>
      </c>
    </row>
    <row r="222" spans="1:6">
      <c r="A222" s="2" t="s">
        <v>11</v>
      </c>
      <c r="B222" s="2">
        <v>34</v>
      </c>
      <c r="C222" s="2">
        <v>31</v>
      </c>
      <c r="D222" s="2">
        <v>0.7</v>
      </c>
      <c r="E222" s="2">
        <v>190</v>
      </c>
      <c r="F222" s="2" t="s">
        <v>17</v>
      </c>
    </row>
    <row r="223" spans="1:6">
      <c r="A223" s="2" t="s">
        <v>11</v>
      </c>
      <c r="B223" s="2">
        <v>16</v>
      </c>
      <c r="C223" s="2">
        <v>20</v>
      </c>
      <c r="D223" s="5">
        <v>0.2286</v>
      </c>
      <c r="E223" s="2">
        <v>189</v>
      </c>
    </row>
    <row r="224" spans="1:6">
      <c r="A224" s="16" t="s">
        <v>12</v>
      </c>
      <c r="B224" s="17">
        <v>4</v>
      </c>
      <c r="D224" s="5"/>
    </row>
    <row r="225" spans="1:6">
      <c r="A225" s="19" t="s">
        <v>13</v>
      </c>
      <c r="B225" s="17">
        <v>28</v>
      </c>
    </row>
    <row r="226" spans="1:6">
      <c r="A226" s="18" t="s">
        <v>14</v>
      </c>
      <c r="B226" s="17">
        <f>8*6.2</f>
        <v>49.6</v>
      </c>
    </row>
    <row r="227" spans="1:6">
      <c r="A227" s="17" t="s">
        <v>15</v>
      </c>
      <c r="B227" s="17">
        <f>B225/B226</f>
        <v>0.56451612903225801</v>
      </c>
    </row>
    <row r="230" spans="1:6">
      <c r="A230" s="2" t="s">
        <v>65</v>
      </c>
    </row>
    <row r="231" spans="1:6">
      <c r="A231" s="3" t="s">
        <v>1</v>
      </c>
      <c r="B231" s="3" t="s">
        <v>2</v>
      </c>
      <c r="C231" s="3" t="s">
        <v>3</v>
      </c>
      <c r="D231" s="11" t="s">
        <v>4</v>
      </c>
      <c r="E231" s="3" t="s">
        <v>5</v>
      </c>
      <c r="F231" s="3" t="s">
        <v>6</v>
      </c>
    </row>
    <row r="232" spans="1:6">
      <c r="A232" s="2" t="s">
        <v>7</v>
      </c>
      <c r="B232" s="2">
        <v>43</v>
      </c>
      <c r="C232" s="2">
        <v>46</v>
      </c>
      <c r="D232" s="5">
        <v>0.66039999999999999</v>
      </c>
      <c r="E232" s="2">
        <v>181.17</v>
      </c>
      <c r="F232" s="2" t="s">
        <v>25</v>
      </c>
    </row>
    <row r="233" spans="1:6">
      <c r="A233" s="2" t="s">
        <v>7</v>
      </c>
      <c r="B233" s="2">
        <v>40</v>
      </c>
      <c r="C233" s="2">
        <v>51</v>
      </c>
      <c r="D233" s="5">
        <v>0.53339999999999999</v>
      </c>
      <c r="E233" s="2">
        <v>180.51</v>
      </c>
      <c r="F233" s="2" t="s">
        <v>66</v>
      </c>
    </row>
    <row r="234" spans="1:6">
      <c r="A234" s="2" t="s">
        <v>9</v>
      </c>
      <c r="B234" s="2">
        <v>39</v>
      </c>
      <c r="C234" s="2">
        <v>30</v>
      </c>
      <c r="D234" s="2">
        <v>1</v>
      </c>
      <c r="E234" s="2">
        <v>199</v>
      </c>
    </row>
    <row r="235" spans="1:6">
      <c r="A235" s="2" t="s">
        <v>11</v>
      </c>
      <c r="B235" s="2">
        <v>91</v>
      </c>
      <c r="C235" s="2">
        <v>107</v>
      </c>
      <c r="D235" s="2">
        <v>1.5</v>
      </c>
      <c r="E235" s="2">
        <v>180</v>
      </c>
    </row>
    <row r="236" spans="1:6">
      <c r="A236" s="2" t="s">
        <v>11</v>
      </c>
      <c r="B236" s="2">
        <v>87</v>
      </c>
      <c r="C236" s="2">
        <v>84</v>
      </c>
      <c r="D236" s="2">
        <v>1.6</v>
      </c>
      <c r="E236" s="2">
        <v>186</v>
      </c>
    </row>
    <row r="237" spans="1:6">
      <c r="A237" s="2" t="s">
        <v>11</v>
      </c>
      <c r="B237" s="2">
        <v>81</v>
      </c>
      <c r="C237" s="2">
        <v>87</v>
      </c>
      <c r="D237" s="2">
        <v>2</v>
      </c>
      <c r="E237" s="2">
        <v>192</v>
      </c>
      <c r="F237" s="2" t="s">
        <v>67</v>
      </c>
    </row>
    <row r="238" spans="1:6">
      <c r="A238" s="2" t="s">
        <v>11</v>
      </c>
      <c r="B238" s="2">
        <v>77</v>
      </c>
      <c r="C238" s="2">
        <v>96</v>
      </c>
      <c r="D238" s="2">
        <v>1.6</v>
      </c>
      <c r="E238" s="2">
        <v>193</v>
      </c>
    </row>
    <row r="239" spans="1:6">
      <c r="A239" s="2" t="s">
        <v>11</v>
      </c>
      <c r="B239" s="2">
        <v>75</v>
      </c>
      <c r="C239" s="2">
        <v>52</v>
      </c>
      <c r="D239" s="2">
        <v>1.1000000000000001</v>
      </c>
      <c r="E239" s="2">
        <v>193</v>
      </c>
      <c r="F239" s="2" t="s">
        <v>68</v>
      </c>
    </row>
    <row r="240" spans="1:6">
      <c r="A240" s="2" t="s">
        <v>11</v>
      </c>
      <c r="B240" s="2">
        <v>73</v>
      </c>
      <c r="C240" s="2">
        <v>62</v>
      </c>
      <c r="D240" s="5">
        <v>0.60960000000000003</v>
      </c>
      <c r="E240" s="2">
        <v>191.73</v>
      </c>
    </row>
    <row r="241" spans="1:6">
      <c r="A241" s="2" t="s">
        <v>11</v>
      </c>
      <c r="B241" s="2">
        <v>72</v>
      </c>
      <c r="C241" s="2">
        <v>68</v>
      </c>
      <c r="D241" s="5">
        <v>1.1175999999999999</v>
      </c>
      <c r="E241" s="2">
        <v>181.17</v>
      </c>
    </row>
    <row r="242" spans="1:6">
      <c r="A242" s="2" t="s">
        <v>11</v>
      </c>
      <c r="B242" s="2">
        <v>70</v>
      </c>
      <c r="C242" s="2">
        <v>45</v>
      </c>
      <c r="D242" s="2">
        <v>1.3</v>
      </c>
      <c r="E242" s="2">
        <v>188</v>
      </c>
    </row>
    <row r="243" spans="1:6">
      <c r="A243" s="2" t="s">
        <v>11</v>
      </c>
      <c r="B243" s="2">
        <v>67</v>
      </c>
      <c r="C243" s="2">
        <v>61</v>
      </c>
      <c r="D243" s="5">
        <v>0.73659999999999992</v>
      </c>
      <c r="E243" s="2">
        <v>187.11</v>
      </c>
      <c r="F243" s="2" t="s">
        <v>17</v>
      </c>
    </row>
    <row r="244" spans="1:6">
      <c r="A244" s="2" t="s">
        <v>11</v>
      </c>
      <c r="B244" s="2">
        <v>65</v>
      </c>
      <c r="C244" s="2">
        <v>77</v>
      </c>
      <c r="D244" s="5">
        <v>0.55879999999999996</v>
      </c>
      <c r="E244" s="2">
        <v>186.78</v>
      </c>
    </row>
    <row r="245" spans="1:6">
      <c r="A245" s="2" t="s">
        <v>11</v>
      </c>
      <c r="B245" s="2">
        <v>64</v>
      </c>
      <c r="C245" s="2">
        <v>45</v>
      </c>
      <c r="D245" s="5">
        <v>1.5748</v>
      </c>
      <c r="E245" s="2">
        <v>183.15</v>
      </c>
      <c r="F245" s="2" t="s">
        <v>69</v>
      </c>
    </row>
    <row r="246" spans="1:6">
      <c r="A246" s="2" t="s">
        <v>11</v>
      </c>
      <c r="B246" s="2">
        <v>62</v>
      </c>
      <c r="C246" s="2">
        <v>58</v>
      </c>
      <c r="D246" s="2">
        <v>1.4</v>
      </c>
      <c r="E246" s="2">
        <v>199</v>
      </c>
    </row>
    <row r="247" spans="1:6">
      <c r="A247" s="2" t="s">
        <v>11</v>
      </c>
      <c r="B247" s="2">
        <v>52</v>
      </c>
      <c r="C247" s="2">
        <v>38</v>
      </c>
      <c r="D247" s="2">
        <v>0.8</v>
      </c>
      <c r="E247" s="2">
        <v>195</v>
      </c>
      <c r="F247" s="2" t="s">
        <v>70</v>
      </c>
    </row>
    <row r="248" spans="1:6">
      <c r="A248" s="2" t="s">
        <v>11</v>
      </c>
      <c r="B248" s="2">
        <v>46</v>
      </c>
      <c r="C248" s="2">
        <v>31</v>
      </c>
      <c r="D248" s="5">
        <v>0.55879999999999996</v>
      </c>
      <c r="E248" s="2">
        <v>191.07</v>
      </c>
    </row>
    <row r="249" spans="1:6">
      <c r="A249" s="2" t="s">
        <v>11</v>
      </c>
      <c r="B249" s="2">
        <v>45</v>
      </c>
      <c r="C249" s="2">
        <v>50</v>
      </c>
      <c r="D249" s="5">
        <v>0.35560000000000003</v>
      </c>
      <c r="E249" s="2">
        <v>192.39</v>
      </c>
      <c r="F249" s="2" t="s">
        <v>17</v>
      </c>
    </row>
    <row r="250" spans="1:6">
      <c r="A250" s="2" t="s">
        <v>11</v>
      </c>
      <c r="B250" s="2">
        <v>41</v>
      </c>
      <c r="C250" s="2">
        <v>48</v>
      </c>
      <c r="D250" s="2">
        <v>1</v>
      </c>
      <c r="E250" s="2">
        <v>184</v>
      </c>
    </row>
    <row r="251" spans="1:6">
      <c r="A251" s="2" t="s">
        <v>11</v>
      </c>
      <c r="B251" s="2">
        <v>41</v>
      </c>
      <c r="C251" s="2">
        <v>50</v>
      </c>
      <c r="D251" s="5">
        <v>0.33019999999999999</v>
      </c>
      <c r="E251" s="2">
        <v>188.43</v>
      </c>
    </row>
    <row r="252" spans="1:6">
      <c r="A252" s="2" t="s">
        <v>11</v>
      </c>
      <c r="B252" s="2">
        <v>36</v>
      </c>
      <c r="C252" s="2">
        <v>54</v>
      </c>
      <c r="D252" s="2">
        <v>0.9</v>
      </c>
      <c r="E252" s="2">
        <v>185</v>
      </c>
    </row>
    <row r="253" spans="1:6">
      <c r="A253" s="2" t="s">
        <v>11</v>
      </c>
      <c r="B253" s="2">
        <v>33</v>
      </c>
      <c r="C253" s="2">
        <v>37</v>
      </c>
      <c r="D253" s="2">
        <v>0.9</v>
      </c>
      <c r="E253" s="2">
        <v>180</v>
      </c>
    </row>
    <row r="254" spans="1:6">
      <c r="A254" s="16" t="s">
        <v>12</v>
      </c>
      <c r="B254" s="17">
        <v>3</v>
      </c>
    </row>
    <row r="255" spans="1:6">
      <c r="A255" s="19" t="s">
        <v>13</v>
      </c>
      <c r="B255" s="17">
        <v>22</v>
      </c>
    </row>
    <row r="256" spans="1:6">
      <c r="A256" s="18" t="s">
        <v>14</v>
      </c>
      <c r="B256" s="17">
        <f>10*5.2</f>
        <v>52</v>
      </c>
    </row>
    <row r="257" spans="1:6">
      <c r="A257" s="17" t="s">
        <v>15</v>
      </c>
      <c r="B257" s="17">
        <f>B255/B256</f>
        <v>0.42307692307692307</v>
      </c>
    </row>
    <row r="260" spans="1:6">
      <c r="A260" s="2" t="s">
        <v>71</v>
      </c>
    </row>
    <row r="261" spans="1:6">
      <c r="A261" s="3" t="s">
        <v>1</v>
      </c>
      <c r="B261" s="3" t="s">
        <v>2</v>
      </c>
      <c r="C261" s="3" t="s">
        <v>3</v>
      </c>
      <c r="D261" s="11" t="s">
        <v>4</v>
      </c>
      <c r="E261" s="3" t="s">
        <v>5</v>
      </c>
      <c r="F261" s="3" t="s">
        <v>6</v>
      </c>
    </row>
    <row r="262" spans="1:6">
      <c r="A262" s="6" t="s">
        <v>7</v>
      </c>
      <c r="B262" s="1">
        <v>39</v>
      </c>
      <c r="C262" s="1">
        <v>30</v>
      </c>
      <c r="D262" s="4">
        <v>0.15240000000000001</v>
      </c>
      <c r="E262" s="1">
        <v>210</v>
      </c>
      <c r="F262" s="2" t="s">
        <v>72</v>
      </c>
    </row>
    <row r="263" spans="1:6">
      <c r="A263" s="6" t="s">
        <v>7</v>
      </c>
      <c r="B263" s="1">
        <v>23</v>
      </c>
      <c r="C263" s="1">
        <v>15</v>
      </c>
      <c r="D263" s="4">
        <v>0.20320000000000002</v>
      </c>
      <c r="E263" s="1">
        <v>210</v>
      </c>
      <c r="F263" s="2" t="s">
        <v>73</v>
      </c>
    </row>
    <row r="264" spans="1:6">
      <c r="A264" s="6" t="s">
        <v>7</v>
      </c>
      <c r="B264" s="1">
        <v>21</v>
      </c>
      <c r="C264" s="1">
        <v>17</v>
      </c>
      <c r="D264" s="4">
        <v>0.127</v>
      </c>
      <c r="E264" s="1">
        <v>210</v>
      </c>
      <c r="F264" s="2" t="s">
        <v>74</v>
      </c>
    </row>
    <row r="265" spans="1:6">
      <c r="A265" s="6" t="s">
        <v>7</v>
      </c>
      <c r="B265" s="1">
        <v>15</v>
      </c>
      <c r="C265" s="1">
        <v>23</v>
      </c>
      <c r="D265" s="4">
        <v>0.127</v>
      </c>
      <c r="E265" s="1">
        <v>212</v>
      </c>
      <c r="F265" s="2" t="s">
        <v>74</v>
      </c>
    </row>
    <row r="266" spans="1:6">
      <c r="A266" s="6" t="s">
        <v>9</v>
      </c>
      <c r="B266" s="1">
        <v>80</v>
      </c>
      <c r="C266" s="1">
        <v>50</v>
      </c>
      <c r="D266" s="4">
        <v>0.63500000000000001</v>
      </c>
      <c r="E266" s="1">
        <v>212</v>
      </c>
      <c r="F266" s="2" t="s">
        <v>75</v>
      </c>
    </row>
    <row r="267" spans="1:6">
      <c r="A267" s="6" t="s">
        <v>9</v>
      </c>
      <c r="B267" s="1">
        <v>42</v>
      </c>
      <c r="C267" s="1">
        <v>43</v>
      </c>
      <c r="D267" s="1">
        <v>0.38100000000000001</v>
      </c>
      <c r="E267" s="1">
        <v>217</v>
      </c>
      <c r="F267" s="6" t="s">
        <v>76</v>
      </c>
    </row>
    <row r="268" spans="1:6">
      <c r="A268" s="6" t="s">
        <v>9</v>
      </c>
      <c r="B268" s="1">
        <v>34</v>
      </c>
      <c r="C268" s="1">
        <v>24</v>
      </c>
      <c r="D268" s="4">
        <v>1.2192000000000001</v>
      </c>
      <c r="E268" s="1">
        <v>212</v>
      </c>
      <c r="F268" s="2" t="s">
        <v>77</v>
      </c>
    </row>
    <row r="269" spans="1:6">
      <c r="A269" s="6" t="s">
        <v>10</v>
      </c>
      <c r="B269" s="1">
        <v>21</v>
      </c>
      <c r="C269" s="1">
        <v>26</v>
      </c>
      <c r="D269" s="4">
        <v>0.2286</v>
      </c>
      <c r="E269" s="1">
        <v>210</v>
      </c>
      <c r="F269" s="2" t="s">
        <v>78</v>
      </c>
    </row>
    <row r="270" spans="1:6">
      <c r="A270" s="6" t="s">
        <v>10</v>
      </c>
      <c r="B270" s="1">
        <v>20</v>
      </c>
      <c r="C270" s="1">
        <v>20</v>
      </c>
      <c r="D270" s="4">
        <v>0.10160000000000001</v>
      </c>
      <c r="E270" s="1">
        <v>210</v>
      </c>
      <c r="F270" s="2" t="s">
        <v>78</v>
      </c>
    </row>
    <row r="271" spans="1:6">
      <c r="A271" s="6" t="s">
        <v>10</v>
      </c>
      <c r="B271" s="1">
        <v>12</v>
      </c>
      <c r="C271" s="1">
        <v>7</v>
      </c>
      <c r="D271" s="4">
        <v>5.0800000000000005E-2</v>
      </c>
      <c r="E271" s="1">
        <v>212</v>
      </c>
      <c r="F271" s="2" t="s">
        <v>79</v>
      </c>
    </row>
    <row r="272" spans="1:6">
      <c r="A272" s="6" t="s">
        <v>11</v>
      </c>
      <c r="B272" s="1">
        <v>73</v>
      </c>
      <c r="C272" s="1">
        <v>59</v>
      </c>
      <c r="D272" s="4">
        <v>1.27</v>
      </c>
      <c r="E272" s="1">
        <v>217</v>
      </c>
    </row>
    <row r="273" spans="1:6">
      <c r="A273" s="6" t="s">
        <v>11</v>
      </c>
      <c r="B273" s="1">
        <v>72</v>
      </c>
      <c r="C273" s="1">
        <v>52</v>
      </c>
      <c r="D273" s="4">
        <v>0.53339999999999999</v>
      </c>
      <c r="E273" s="1">
        <v>216</v>
      </c>
      <c r="F273" s="2" t="s">
        <v>80</v>
      </c>
    </row>
    <row r="274" spans="1:6">
      <c r="A274" s="6" t="s">
        <v>11</v>
      </c>
      <c r="B274" s="1">
        <v>71</v>
      </c>
      <c r="C274" s="1">
        <v>96</v>
      </c>
      <c r="D274" s="4">
        <v>1.5748</v>
      </c>
      <c r="E274" s="1">
        <v>218</v>
      </c>
    </row>
    <row r="275" spans="1:6">
      <c r="A275" s="6" t="s">
        <v>11</v>
      </c>
      <c r="B275" s="1">
        <f>(73+80+59+69)/4</f>
        <v>70.25</v>
      </c>
      <c r="C275" s="1">
        <v>92</v>
      </c>
      <c r="D275" s="4">
        <f>(0.8128+0.6604+0.762+0.4318)/4</f>
        <v>0.66674999999999995</v>
      </c>
      <c r="E275" s="1">
        <v>217</v>
      </c>
      <c r="F275" s="6" t="s">
        <v>81</v>
      </c>
    </row>
    <row r="276" spans="1:6">
      <c r="A276" s="6" t="s">
        <v>11</v>
      </c>
      <c r="B276" s="1">
        <v>57</v>
      </c>
      <c r="C276" s="1">
        <v>42</v>
      </c>
      <c r="D276" s="4">
        <v>0.35560000000000003</v>
      </c>
      <c r="E276" s="1">
        <v>211</v>
      </c>
    </row>
    <row r="277" spans="1:6">
      <c r="A277" s="6" t="s">
        <v>11</v>
      </c>
      <c r="B277" s="1">
        <v>56</v>
      </c>
      <c r="C277" s="1">
        <v>71</v>
      </c>
      <c r="D277" s="4">
        <v>1.1938</v>
      </c>
      <c r="E277" s="1">
        <v>214</v>
      </c>
      <c r="F277" s="2" t="s">
        <v>80</v>
      </c>
    </row>
    <row r="278" spans="1:6">
      <c r="A278" s="6" t="s">
        <v>11</v>
      </c>
      <c r="B278" s="1">
        <v>54</v>
      </c>
      <c r="C278" s="1">
        <v>82</v>
      </c>
      <c r="D278" s="4">
        <v>1.4478</v>
      </c>
      <c r="E278" s="1">
        <v>205</v>
      </c>
    </row>
    <row r="279" spans="1:6">
      <c r="A279" s="6" t="s">
        <v>11</v>
      </c>
      <c r="B279" s="1">
        <v>50</v>
      </c>
      <c r="C279" s="1">
        <v>45</v>
      </c>
      <c r="D279" s="4">
        <v>1.143</v>
      </c>
      <c r="E279" s="1">
        <v>213</v>
      </c>
      <c r="F279" s="2" t="s">
        <v>82</v>
      </c>
    </row>
    <row r="280" spans="1:6">
      <c r="A280" s="6" t="s">
        <v>11</v>
      </c>
      <c r="B280" s="1">
        <v>43</v>
      </c>
      <c r="C280" s="1">
        <v>83</v>
      </c>
      <c r="D280" s="4">
        <v>1.3716000000000002</v>
      </c>
      <c r="E280" s="1">
        <v>206</v>
      </c>
      <c r="F280" s="2" t="s">
        <v>83</v>
      </c>
    </row>
    <row r="281" spans="1:6">
      <c r="A281" s="6" t="s">
        <v>11</v>
      </c>
      <c r="B281" s="1">
        <v>42</v>
      </c>
      <c r="C281" s="1">
        <v>41</v>
      </c>
      <c r="D281" s="4">
        <v>0.53339999999999999</v>
      </c>
      <c r="E281" s="1">
        <v>210</v>
      </c>
    </row>
    <row r="282" spans="1:6">
      <c r="A282" s="6" t="s">
        <v>11</v>
      </c>
      <c r="B282" s="1">
        <v>41</v>
      </c>
      <c r="C282" s="1">
        <v>24</v>
      </c>
      <c r="D282" s="4">
        <v>0.66039999999999999</v>
      </c>
      <c r="E282" s="1">
        <v>210</v>
      </c>
    </row>
    <row r="283" spans="1:6">
      <c r="A283" s="6" t="s">
        <v>11</v>
      </c>
      <c r="B283" s="1">
        <v>38</v>
      </c>
      <c r="C283" s="1">
        <v>41</v>
      </c>
      <c r="D283" s="4">
        <v>0.50800000000000001</v>
      </c>
      <c r="E283" s="1">
        <v>215</v>
      </c>
    </row>
    <row r="284" spans="1:6">
      <c r="A284" s="6" t="s">
        <v>11</v>
      </c>
      <c r="B284" s="1">
        <v>34</v>
      </c>
      <c r="C284" s="1">
        <v>37</v>
      </c>
      <c r="D284" s="4">
        <v>0.38100000000000001</v>
      </c>
      <c r="E284" s="1">
        <v>210</v>
      </c>
    </row>
    <row r="285" spans="1:6">
      <c r="A285" s="6" t="s">
        <v>11</v>
      </c>
      <c r="B285" s="1">
        <v>30</v>
      </c>
      <c r="C285" s="1">
        <v>28</v>
      </c>
      <c r="D285" s="4">
        <v>0.50800000000000001</v>
      </c>
      <c r="E285" s="1">
        <v>210</v>
      </c>
    </row>
    <row r="286" spans="1:6">
      <c r="A286" s="6" t="s">
        <v>11</v>
      </c>
      <c r="B286" s="1">
        <v>25</v>
      </c>
      <c r="C286" s="1">
        <v>45</v>
      </c>
      <c r="D286" s="4">
        <v>0.8889999999999999</v>
      </c>
      <c r="E286" s="1">
        <v>209</v>
      </c>
    </row>
    <row r="287" spans="1:6">
      <c r="A287" s="16" t="s">
        <v>12</v>
      </c>
      <c r="B287" s="17">
        <v>4</v>
      </c>
    </row>
    <row r="288" spans="1:6">
      <c r="A288" s="19" t="s">
        <v>13</v>
      </c>
      <c r="B288" s="17">
        <v>25</v>
      </c>
    </row>
    <row r="289" spans="1:6">
      <c r="A289" s="18" t="s">
        <v>14</v>
      </c>
      <c r="B289" s="17">
        <f>50*3.9</f>
        <v>195</v>
      </c>
    </row>
    <row r="290" spans="1:6">
      <c r="A290" s="17" t="s">
        <v>15</v>
      </c>
      <c r="B290" s="17">
        <f>B288/B289</f>
        <v>0.12820512820512819</v>
      </c>
    </row>
    <row r="293" spans="1:6">
      <c r="A293" s="2" t="s">
        <v>84</v>
      </c>
    </row>
    <row r="294" spans="1:6">
      <c r="A294" s="3" t="s">
        <v>1</v>
      </c>
      <c r="B294" s="3" t="s">
        <v>2</v>
      </c>
      <c r="C294" s="3" t="s">
        <v>3</v>
      </c>
      <c r="D294" s="11" t="s">
        <v>4</v>
      </c>
      <c r="E294" s="3" t="s">
        <v>5</v>
      </c>
      <c r="F294" s="3" t="s">
        <v>6</v>
      </c>
    </row>
    <row r="295" spans="1:6">
      <c r="A295" s="9" t="s">
        <v>11</v>
      </c>
      <c r="B295" s="1">
        <f>(130+119.5)/2</f>
        <v>124.75</v>
      </c>
      <c r="C295" s="1">
        <f>(86.3+145.5)/2</f>
        <v>115.9</v>
      </c>
      <c r="D295" s="1">
        <f>(1.59+1.465)/2</f>
        <v>1.5275000000000001</v>
      </c>
      <c r="E295" s="1">
        <v>196</v>
      </c>
      <c r="F295" s="6" t="s">
        <v>85</v>
      </c>
    </row>
    <row r="296" spans="1:6">
      <c r="A296" s="9" t="s">
        <v>11</v>
      </c>
      <c r="B296" s="1">
        <v>122</v>
      </c>
      <c r="C296" s="1">
        <v>85</v>
      </c>
      <c r="D296" s="1">
        <v>1.19</v>
      </c>
      <c r="E296" s="1">
        <v>180</v>
      </c>
    </row>
    <row r="297" spans="1:6">
      <c r="A297" s="9" t="s">
        <v>11</v>
      </c>
      <c r="B297" s="1">
        <v>97</v>
      </c>
      <c r="C297" s="1">
        <v>58</v>
      </c>
      <c r="D297" s="1">
        <v>1.1399999999999999</v>
      </c>
      <c r="E297" s="1">
        <v>196</v>
      </c>
    </row>
    <row r="298" spans="1:6">
      <c r="A298" s="9" t="s">
        <v>11</v>
      </c>
      <c r="B298" s="1">
        <v>95.333333333333329</v>
      </c>
      <c r="C298" s="1">
        <v>83</v>
      </c>
      <c r="D298" s="1">
        <v>1.2833333333333334</v>
      </c>
      <c r="E298" s="1">
        <v>202.33333333333334</v>
      </c>
    </row>
    <row r="299" spans="1:6">
      <c r="A299" s="9" t="s">
        <v>11</v>
      </c>
      <c r="B299" s="1">
        <v>94</v>
      </c>
      <c r="C299" s="1">
        <v>118</v>
      </c>
      <c r="D299" s="1">
        <v>0.84</v>
      </c>
      <c r="E299" s="1">
        <v>193</v>
      </c>
      <c r="F299" s="2" t="s">
        <v>86</v>
      </c>
    </row>
    <row r="300" spans="1:6">
      <c r="A300" s="9" t="s">
        <v>11</v>
      </c>
      <c r="B300" s="1">
        <v>90</v>
      </c>
      <c r="C300" s="1">
        <v>76</v>
      </c>
      <c r="D300" s="1">
        <v>1.07</v>
      </c>
      <c r="E300" s="1">
        <v>171</v>
      </c>
      <c r="F300" s="2" t="s">
        <v>87</v>
      </c>
    </row>
    <row r="301" spans="1:6">
      <c r="A301" s="9" t="s">
        <v>11</v>
      </c>
      <c r="B301" s="1">
        <v>87</v>
      </c>
      <c r="C301" s="1">
        <v>70</v>
      </c>
      <c r="D301" s="1">
        <v>1.27</v>
      </c>
      <c r="E301" s="1">
        <v>177</v>
      </c>
    </row>
    <row r="302" spans="1:6">
      <c r="A302" s="9" t="s">
        <v>11</v>
      </c>
      <c r="B302" s="1">
        <v>87</v>
      </c>
      <c r="C302" s="1">
        <v>59</v>
      </c>
      <c r="D302" s="1">
        <v>0.95799999999999996</v>
      </c>
      <c r="E302" s="1">
        <v>198.5</v>
      </c>
    </row>
    <row r="303" spans="1:6">
      <c r="A303" s="9" t="s">
        <v>11</v>
      </c>
      <c r="B303" s="1">
        <v>86</v>
      </c>
      <c r="C303" s="1">
        <v>97</v>
      </c>
      <c r="D303" s="1"/>
      <c r="E303" s="1">
        <v>190</v>
      </c>
    </row>
    <row r="304" spans="1:6">
      <c r="A304" s="9" t="s">
        <v>11</v>
      </c>
      <c r="B304" s="1">
        <v>85</v>
      </c>
      <c r="C304" s="1">
        <v>127</v>
      </c>
      <c r="D304" s="1">
        <v>1.0649999999999999</v>
      </c>
      <c r="E304" s="1">
        <v>198.5</v>
      </c>
    </row>
    <row r="305" spans="1:6">
      <c r="A305" s="9" t="s">
        <v>11</v>
      </c>
      <c r="B305" s="1">
        <v>82.666666666666671</v>
      </c>
      <c r="C305" s="1">
        <v>68</v>
      </c>
      <c r="D305" s="1">
        <v>0.88933333333333342</v>
      </c>
      <c r="E305" s="1">
        <v>193.66666666666666</v>
      </c>
    </row>
    <row r="306" spans="1:6">
      <c r="A306" s="9" t="s">
        <v>11</v>
      </c>
      <c r="B306" s="1">
        <v>82</v>
      </c>
      <c r="C306" s="1">
        <v>37</v>
      </c>
      <c r="D306" s="1">
        <v>0.50800000000000001</v>
      </c>
      <c r="E306" s="1"/>
    </row>
    <row r="307" spans="1:6">
      <c r="A307" s="9" t="s">
        <v>11</v>
      </c>
      <c r="B307" s="1">
        <v>79.5</v>
      </c>
      <c r="C307" s="1">
        <v>56.25</v>
      </c>
      <c r="D307" s="1">
        <v>1.22</v>
      </c>
      <c r="E307" s="1">
        <v>190.5</v>
      </c>
    </row>
    <row r="308" spans="1:6">
      <c r="A308" s="9" t="s">
        <v>11</v>
      </c>
      <c r="B308" s="1">
        <v>75</v>
      </c>
      <c r="C308" s="1">
        <v>89</v>
      </c>
      <c r="D308" s="1">
        <v>0.84</v>
      </c>
      <c r="E308" s="1">
        <v>165</v>
      </c>
      <c r="F308" s="2" t="s">
        <v>88</v>
      </c>
    </row>
    <row r="309" spans="1:6">
      <c r="A309" s="9" t="s">
        <v>11</v>
      </c>
      <c r="B309" s="1">
        <v>70</v>
      </c>
      <c r="C309" s="1">
        <v>56.833333333333336</v>
      </c>
      <c r="D309" s="1">
        <v>1.2713333333333334</v>
      </c>
      <c r="E309" s="1">
        <v>192.33333333333334</v>
      </c>
      <c r="F309" s="2" t="s">
        <v>89</v>
      </c>
    </row>
    <row r="310" spans="1:6">
      <c r="A310" s="9" t="s">
        <v>11</v>
      </c>
      <c r="B310" s="1">
        <v>69.333333333333329</v>
      </c>
      <c r="C310" s="1">
        <v>58.333333333333336</v>
      </c>
      <c r="D310" s="1">
        <v>1.3833333333333335</v>
      </c>
      <c r="E310" s="1">
        <v>197</v>
      </c>
      <c r="F310" s="2" t="s">
        <v>90</v>
      </c>
    </row>
    <row r="311" spans="1:6">
      <c r="A311" s="9" t="s">
        <v>11</v>
      </c>
      <c r="B311" s="1">
        <v>69</v>
      </c>
      <c r="C311" s="1">
        <v>54</v>
      </c>
      <c r="D311" s="1">
        <v>0.58399999999999996</v>
      </c>
      <c r="E311" s="1">
        <v>203</v>
      </c>
    </row>
    <row r="312" spans="1:6">
      <c r="A312" s="9" t="s">
        <v>11</v>
      </c>
      <c r="B312" s="1">
        <v>68</v>
      </c>
      <c r="C312" s="1">
        <v>33</v>
      </c>
      <c r="D312" s="1">
        <v>0.50800000000000001</v>
      </c>
      <c r="E312" s="1">
        <v>196</v>
      </c>
    </row>
    <row r="313" spans="1:6">
      <c r="A313" s="9" t="s">
        <v>11</v>
      </c>
      <c r="B313" s="1">
        <v>67.5</v>
      </c>
      <c r="C313" s="1">
        <v>56</v>
      </c>
      <c r="D313" s="1">
        <v>1.208</v>
      </c>
      <c r="E313" s="1">
        <v>185</v>
      </c>
      <c r="F313" s="2" t="s">
        <v>91</v>
      </c>
    </row>
    <row r="314" spans="1:6">
      <c r="A314" s="9" t="s">
        <v>11</v>
      </c>
      <c r="B314" s="1">
        <v>67</v>
      </c>
      <c r="C314" s="1">
        <v>55</v>
      </c>
      <c r="D314" s="1">
        <v>0.85</v>
      </c>
      <c r="E314" s="1">
        <v>197</v>
      </c>
    </row>
    <row r="315" spans="1:6">
      <c r="A315" s="9" t="s">
        <v>11</v>
      </c>
      <c r="B315" s="1">
        <v>67</v>
      </c>
      <c r="C315" s="1">
        <v>73</v>
      </c>
      <c r="D315" s="1"/>
      <c r="E315" s="1">
        <v>190</v>
      </c>
    </row>
    <row r="316" spans="1:6">
      <c r="A316" s="9" t="s">
        <v>11</v>
      </c>
      <c r="B316" s="1">
        <v>66</v>
      </c>
      <c r="C316" s="1">
        <v>60</v>
      </c>
      <c r="D316" s="1">
        <v>0.77500000000000002</v>
      </c>
      <c r="E316" s="1">
        <v>199</v>
      </c>
    </row>
    <row r="317" spans="1:6">
      <c r="A317" s="9" t="s">
        <v>11</v>
      </c>
      <c r="B317" s="1">
        <v>66</v>
      </c>
      <c r="C317" s="1">
        <v>65</v>
      </c>
      <c r="D317" s="1">
        <v>0.68</v>
      </c>
      <c r="E317" s="1">
        <v>179</v>
      </c>
    </row>
    <row r="318" spans="1:6">
      <c r="A318" s="9" t="s">
        <v>11</v>
      </c>
      <c r="B318" s="1">
        <v>58.5</v>
      </c>
      <c r="C318" s="1">
        <v>64.5</v>
      </c>
      <c r="D318" s="1">
        <v>0.89</v>
      </c>
      <c r="E318" s="1">
        <v>188</v>
      </c>
      <c r="F318" s="2" t="s">
        <v>92</v>
      </c>
    </row>
    <row r="319" spans="1:6">
      <c r="A319" s="9" t="s">
        <v>11</v>
      </c>
      <c r="B319" s="1">
        <v>54.5</v>
      </c>
      <c r="C319" s="1">
        <v>48</v>
      </c>
      <c r="D319" s="1">
        <v>0.35550000000000004</v>
      </c>
      <c r="E319" s="1">
        <v>188</v>
      </c>
      <c r="F319" s="2" t="s">
        <v>93</v>
      </c>
    </row>
    <row r="320" spans="1:6">
      <c r="A320" s="9" t="s">
        <v>11</v>
      </c>
      <c r="B320" s="1">
        <v>54</v>
      </c>
      <c r="C320" s="1">
        <v>47.5</v>
      </c>
      <c r="D320" s="1">
        <v>0.68333333333333324</v>
      </c>
      <c r="E320" s="1">
        <v>197</v>
      </c>
    </row>
    <row r="321" spans="1:6">
      <c r="A321" s="9" t="s">
        <v>11</v>
      </c>
      <c r="B321" s="1">
        <v>54</v>
      </c>
      <c r="C321" s="1">
        <v>35</v>
      </c>
      <c r="D321" s="1">
        <v>0.60899999999999999</v>
      </c>
      <c r="E321" s="1">
        <v>204</v>
      </c>
    </row>
    <row r="322" spans="1:6">
      <c r="A322" s="9" t="s">
        <v>11</v>
      </c>
      <c r="B322" s="1">
        <v>53</v>
      </c>
      <c r="C322" s="1">
        <v>36</v>
      </c>
      <c r="D322" s="1">
        <v>0.45700000000000002</v>
      </c>
      <c r="E322" s="1">
        <v>201</v>
      </c>
    </row>
    <row r="323" spans="1:6">
      <c r="A323" s="9" t="s">
        <v>11</v>
      </c>
      <c r="B323" s="1">
        <v>52</v>
      </c>
      <c r="C323" s="1">
        <v>36</v>
      </c>
      <c r="D323" s="1">
        <v>0.53</v>
      </c>
      <c r="E323" s="1">
        <v>181.5</v>
      </c>
    </row>
    <row r="324" spans="1:6">
      <c r="A324" s="9" t="s">
        <v>11</v>
      </c>
      <c r="B324" s="1">
        <v>52</v>
      </c>
      <c r="C324" s="1">
        <v>37.25</v>
      </c>
      <c r="D324" s="1">
        <v>0.48</v>
      </c>
      <c r="E324" s="1">
        <v>201</v>
      </c>
    </row>
    <row r="325" spans="1:6">
      <c r="A325" s="9" t="s">
        <v>11</v>
      </c>
      <c r="B325" s="1">
        <v>51.5</v>
      </c>
      <c r="C325" s="1">
        <v>41</v>
      </c>
      <c r="D325" s="1">
        <v>1</v>
      </c>
      <c r="E325" s="1">
        <v>198</v>
      </c>
    </row>
    <row r="326" spans="1:6">
      <c r="A326" s="9" t="s">
        <v>11</v>
      </c>
      <c r="B326" s="1">
        <v>50</v>
      </c>
      <c r="C326" s="1">
        <v>71</v>
      </c>
      <c r="D326" s="1">
        <v>0.66</v>
      </c>
      <c r="E326" s="1">
        <v>198</v>
      </c>
    </row>
    <row r="327" spans="1:6">
      <c r="A327" s="9" t="s">
        <v>11</v>
      </c>
      <c r="B327" s="1">
        <v>49</v>
      </c>
      <c r="C327" s="1">
        <v>25</v>
      </c>
      <c r="D327" s="1">
        <v>0.48199999999999998</v>
      </c>
      <c r="E327" s="1">
        <v>196</v>
      </c>
    </row>
    <row r="328" spans="1:6">
      <c r="A328" s="9" t="s">
        <v>11</v>
      </c>
      <c r="B328" s="1">
        <v>46</v>
      </c>
      <c r="C328" s="1">
        <v>40</v>
      </c>
      <c r="D328" s="1">
        <v>0.56999999999999995</v>
      </c>
      <c r="E328" s="1">
        <v>194</v>
      </c>
    </row>
    <row r="329" spans="1:6">
      <c r="A329" s="9" t="s">
        <v>11</v>
      </c>
      <c r="B329" s="1">
        <v>45</v>
      </c>
      <c r="C329" s="1">
        <v>53</v>
      </c>
      <c r="D329" s="1">
        <v>0.45700000000000002</v>
      </c>
      <c r="E329" s="1">
        <v>201</v>
      </c>
    </row>
    <row r="330" spans="1:6">
      <c r="A330" s="9" t="s">
        <v>11</v>
      </c>
      <c r="B330" s="1">
        <v>40</v>
      </c>
      <c r="C330" s="1">
        <v>52</v>
      </c>
      <c r="D330" s="1">
        <v>0.76200000000000001</v>
      </c>
      <c r="E330" s="1">
        <v>210</v>
      </c>
    </row>
    <row r="331" spans="1:6">
      <c r="A331" s="9" t="s">
        <v>11</v>
      </c>
      <c r="B331" s="1">
        <v>30</v>
      </c>
      <c r="C331" s="1">
        <v>33</v>
      </c>
      <c r="D331" s="1">
        <v>0.37</v>
      </c>
      <c r="E331" s="1">
        <v>201</v>
      </c>
    </row>
    <row r="332" spans="1:6">
      <c r="A332" s="9" t="s">
        <v>11</v>
      </c>
      <c r="B332" s="1">
        <v>26</v>
      </c>
      <c r="C332" s="1">
        <v>27.5</v>
      </c>
      <c r="D332" s="1">
        <v>0.14000000000000001</v>
      </c>
      <c r="E332" s="1">
        <v>190</v>
      </c>
    </row>
    <row r="333" spans="1:6">
      <c r="A333" s="9" t="s">
        <v>11</v>
      </c>
      <c r="B333" s="1">
        <v>18</v>
      </c>
      <c r="C333" s="1">
        <v>40</v>
      </c>
      <c r="D333" s="1">
        <v>0.30399999999999999</v>
      </c>
      <c r="E333" s="1">
        <v>205</v>
      </c>
      <c r="F333" s="2" t="s">
        <v>94</v>
      </c>
    </row>
    <row r="334" spans="1:6">
      <c r="A334" s="16" t="s">
        <v>12</v>
      </c>
      <c r="B334" s="17">
        <v>1</v>
      </c>
    </row>
    <row r="335" spans="1:6">
      <c r="A335" s="19" t="s">
        <v>13</v>
      </c>
      <c r="B335" s="17">
        <v>39</v>
      </c>
    </row>
    <row r="336" spans="1:6">
      <c r="A336" s="18" t="s">
        <v>14</v>
      </c>
      <c r="B336" s="17">
        <f>30*12.1</f>
        <v>363</v>
      </c>
    </row>
    <row r="337" spans="1:6">
      <c r="A337" s="17" t="s">
        <v>15</v>
      </c>
      <c r="B337" s="17">
        <f>B335/B336</f>
        <v>0.10743801652892562</v>
      </c>
    </row>
    <row r="340" spans="1:6">
      <c r="A340" s="2" t="s">
        <v>95</v>
      </c>
    </row>
    <row r="341" spans="1:6">
      <c r="A341" s="3" t="s">
        <v>1</v>
      </c>
      <c r="B341" s="3" t="s">
        <v>2</v>
      </c>
      <c r="C341" s="3" t="s">
        <v>3</v>
      </c>
      <c r="D341" s="11" t="s">
        <v>4</v>
      </c>
      <c r="E341" s="3" t="s">
        <v>5</v>
      </c>
      <c r="F341" s="3" t="s">
        <v>6</v>
      </c>
    </row>
    <row r="342" spans="1:6">
      <c r="A342" s="2" t="s">
        <v>11</v>
      </c>
      <c r="B342" s="2">
        <f>(137+105+135)/3</f>
        <v>125.66666666666667</v>
      </c>
      <c r="C342" s="2">
        <v>222</v>
      </c>
      <c r="D342" s="2">
        <f>(1.7+1.4+1.8)/3</f>
        <v>1.6333333333333331</v>
      </c>
      <c r="E342" s="2">
        <v>150</v>
      </c>
      <c r="F342" s="6" t="s">
        <v>96</v>
      </c>
    </row>
    <row r="343" spans="1:6">
      <c r="A343" s="2" t="s">
        <v>11</v>
      </c>
      <c r="B343" s="2">
        <v>122</v>
      </c>
      <c r="C343" s="2">
        <v>76</v>
      </c>
      <c r="D343" s="2" t="s">
        <v>97</v>
      </c>
      <c r="E343" s="2">
        <v>189</v>
      </c>
      <c r="F343" s="2" t="s">
        <v>98</v>
      </c>
    </row>
    <row r="344" spans="1:6">
      <c r="A344" s="2" t="s">
        <v>11</v>
      </c>
      <c r="B344" s="2">
        <v>105</v>
      </c>
      <c r="C344" s="2">
        <v>92</v>
      </c>
      <c r="D344" s="2">
        <f>(0.83+0.45)/2</f>
        <v>0.64</v>
      </c>
      <c r="E344" s="2">
        <v>186</v>
      </c>
      <c r="F344" s="2" t="s">
        <v>99</v>
      </c>
    </row>
    <row r="345" spans="1:6">
      <c r="A345" s="2" t="s">
        <v>11</v>
      </c>
      <c r="B345" s="2">
        <v>76</v>
      </c>
      <c r="C345" s="2" t="s">
        <v>100</v>
      </c>
      <c r="D345" s="2" t="s">
        <v>101</v>
      </c>
      <c r="E345" s="2">
        <v>177</v>
      </c>
    </row>
    <row r="346" spans="1:6">
      <c r="A346" s="2" t="s">
        <v>11</v>
      </c>
      <c r="B346" s="2">
        <v>76</v>
      </c>
      <c r="C346" s="2">
        <v>39</v>
      </c>
      <c r="D346" s="2" t="s">
        <v>102</v>
      </c>
      <c r="E346" s="2">
        <v>176</v>
      </c>
    </row>
    <row r="347" spans="1:6">
      <c r="A347" s="16" t="s">
        <v>12</v>
      </c>
      <c r="B347" s="17">
        <v>1</v>
      </c>
    </row>
    <row r="348" spans="1:6">
      <c r="A348" s="19" t="s">
        <v>13</v>
      </c>
      <c r="B348" s="17">
        <v>5</v>
      </c>
    </row>
    <row r="349" spans="1:6">
      <c r="A349" s="18" t="s">
        <v>14</v>
      </c>
      <c r="B349" s="17">
        <f>15*3.9</f>
        <v>58.5</v>
      </c>
    </row>
    <row r="350" spans="1:6">
      <c r="A350" s="17" t="s">
        <v>15</v>
      </c>
      <c r="B350" s="17">
        <f>B348/B349</f>
        <v>8.5470085470085472E-2</v>
      </c>
    </row>
    <row r="353" spans="1:6">
      <c r="A353" s="2" t="s">
        <v>103</v>
      </c>
    </row>
    <row r="354" spans="1:6">
      <c r="A354" s="3" t="s">
        <v>1</v>
      </c>
      <c r="B354" s="3" t="s">
        <v>2</v>
      </c>
      <c r="C354" s="3" t="s">
        <v>3</v>
      </c>
      <c r="D354" s="11" t="s">
        <v>4</v>
      </c>
      <c r="E354" s="3" t="s">
        <v>5</v>
      </c>
      <c r="F354" s="3" t="s">
        <v>6</v>
      </c>
    </row>
    <row r="355" spans="1:6">
      <c r="A355" s="2" t="s">
        <v>7</v>
      </c>
      <c r="B355" s="1">
        <v>38</v>
      </c>
      <c r="C355" s="1">
        <v>31</v>
      </c>
      <c r="D355" s="4">
        <v>0.30480000000000002</v>
      </c>
      <c r="E355" s="1">
        <v>206</v>
      </c>
    </row>
    <row r="356" spans="1:6">
      <c r="A356" s="2" t="s">
        <v>7</v>
      </c>
      <c r="B356" s="1">
        <v>27</v>
      </c>
      <c r="C356" s="1">
        <v>20</v>
      </c>
      <c r="D356" s="4">
        <v>0.63500000000000001</v>
      </c>
      <c r="E356" s="1">
        <v>196</v>
      </c>
    </row>
    <row r="357" spans="1:6">
      <c r="A357" s="2" t="s">
        <v>11</v>
      </c>
      <c r="B357" s="1">
        <v>102</v>
      </c>
      <c r="C357" s="1">
        <v>98</v>
      </c>
      <c r="D357" s="1">
        <v>1.0668</v>
      </c>
      <c r="E357" s="1">
        <v>214</v>
      </c>
    </row>
    <row r="358" spans="1:6">
      <c r="A358" s="2" t="s">
        <v>11</v>
      </c>
      <c r="B358" s="1">
        <v>89</v>
      </c>
      <c r="C358" s="1">
        <v>64</v>
      </c>
      <c r="D358" s="4">
        <v>0.78739999999999999</v>
      </c>
      <c r="E358" s="1">
        <v>205</v>
      </c>
    </row>
    <row r="359" spans="1:6">
      <c r="A359" s="2" t="s">
        <v>11</v>
      </c>
      <c r="B359" s="1">
        <v>83</v>
      </c>
      <c r="C359" s="1">
        <v>58</v>
      </c>
      <c r="D359" s="4">
        <v>0.83820000000000006</v>
      </c>
      <c r="E359" s="1">
        <v>214</v>
      </c>
      <c r="F359" s="2" t="s">
        <v>104</v>
      </c>
    </row>
    <row r="360" spans="1:6">
      <c r="A360" s="2" t="s">
        <v>11</v>
      </c>
      <c r="B360" s="1">
        <v>81</v>
      </c>
      <c r="C360" s="1">
        <v>76</v>
      </c>
      <c r="D360" s="4">
        <v>1.0413999999999999</v>
      </c>
      <c r="E360" s="1">
        <v>213</v>
      </c>
    </row>
    <row r="361" spans="1:6">
      <c r="A361" s="2" t="s">
        <v>11</v>
      </c>
      <c r="B361" s="1">
        <v>77</v>
      </c>
      <c r="C361" s="1">
        <v>70</v>
      </c>
      <c r="D361" s="4">
        <v>1.0922000000000001</v>
      </c>
      <c r="E361" s="1">
        <v>213</v>
      </c>
    </row>
    <row r="362" spans="1:6">
      <c r="A362" s="2" t="s">
        <v>11</v>
      </c>
      <c r="B362" s="1">
        <v>74</v>
      </c>
      <c r="C362" s="1">
        <v>51</v>
      </c>
      <c r="D362" s="4">
        <v>0.60960000000000003</v>
      </c>
      <c r="E362" s="1">
        <v>201</v>
      </c>
    </row>
    <row r="363" spans="1:6">
      <c r="A363" s="2" t="s">
        <v>11</v>
      </c>
      <c r="B363" s="1">
        <v>70</v>
      </c>
      <c r="C363" s="1">
        <v>55</v>
      </c>
      <c r="D363" s="4">
        <v>0.86360000000000003</v>
      </c>
      <c r="E363" s="1">
        <v>204</v>
      </c>
    </row>
    <row r="364" spans="1:6">
      <c r="A364" s="2" t="s">
        <v>11</v>
      </c>
      <c r="B364" s="1">
        <v>68</v>
      </c>
      <c r="C364" s="1">
        <v>34</v>
      </c>
      <c r="D364" s="4">
        <v>0.66039999999999999</v>
      </c>
      <c r="E364" s="1">
        <v>214</v>
      </c>
    </row>
    <row r="365" spans="1:6">
      <c r="A365" s="2" t="s">
        <v>11</v>
      </c>
      <c r="B365" s="1">
        <v>63</v>
      </c>
      <c r="C365" s="1">
        <v>57</v>
      </c>
      <c r="D365" s="4">
        <v>0.60960000000000003</v>
      </c>
      <c r="E365" s="1">
        <v>201</v>
      </c>
    </row>
    <row r="366" spans="1:6">
      <c r="A366" s="2" t="s">
        <v>11</v>
      </c>
      <c r="B366" s="1">
        <v>62</v>
      </c>
      <c r="C366" s="1">
        <v>78</v>
      </c>
      <c r="D366" s="4">
        <v>0.78739999999999999</v>
      </c>
      <c r="E366" s="1">
        <v>206</v>
      </c>
    </row>
    <row r="367" spans="1:6">
      <c r="A367" s="2" t="s">
        <v>11</v>
      </c>
      <c r="B367" s="1">
        <v>60</v>
      </c>
      <c r="C367" s="1">
        <v>42</v>
      </c>
      <c r="D367" s="4">
        <v>0.60960000000000003</v>
      </c>
      <c r="E367" s="1">
        <v>206</v>
      </c>
    </row>
    <row r="368" spans="1:6">
      <c r="A368" s="2" t="s">
        <v>11</v>
      </c>
      <c r="B368" s="1">
        <v>60</v>
      </c>
      <c r="C368" s="1">
        <v>92</v>
      </c>
      <c r="D368" s="4">
        <v>0.60960000000000003</v>
      </c>
      <c r="E368" s="1">
        <v>206</v>
      </c>
      <c r="F368" s="2" t="s">
        <v>17</v>
      </c>
    </row>
    <row r="369" spans="1:6">
      <c r="A369" s="2" t="s">
        <v>11</v>
      </c>
      <c r="B369" s="1">
        <v>59</v>
      </c>
      <c r="C369" s="1">
        <v>50</v>
      </c>
      <c r="D369" s="4">
        <v>0.60960000000000003</v>
      </c>
      <c r="E369" s="1">
        <v>206</v>
      </c>
      <c r="F369" s="2" t="s">
        <v>17</v>
      </c>
    </row>
    <row r="370" spans="1:6">
      <c r="A370" s="2" t="s">
        <v>11</v>
      </c>
      <c r="B370" s="1">
        <v>50</v>
      </c>
      <c r="C370" s="1">
        <v>26</v>
      </c>
      <c r="D370" s="4">
        <v>0.91439999999999999</v>
      </c>
      <c r="E370" s="1">
        <v>176</v>
      </c>
    </row>
    <row r="371" spans="1:6">
      <c r="A371" s="2" t="s">
        <v>11</v>
      </c>
      <c r="B371" s="1">
        <v>43</v>
      </c>
      <c r="C371" s="1">
        <v>22</v>
      </c>
      <c r="D371" s="4">
        <v>0.73659999999999992</v>
      </c>
      <c r="E371" s="1">
        <v>204</v>
      </c>
    </row>
    <row r="372" spans="1:6">
      <c r="A372" s="2" t="s">
        <v>11</v>
      </c>
      <c r="B372" s="1">
        <v>36</v>
      </c>
      <c r="C372" s="1">
        <v>52</v>
      </c>
      <c r="D372" s="4">
        <v>0.53339999999999999</v>
      </c>
      <c r="E372" s="1">
        <v>198</v>
      </c>
      <c r="F372" s="2" t="s">
        <v>105</v>
      </c>
    </row>
    <row r="373" spans="1:6">
      <c r="A373" s="16" t="s">
        <v>12</v>
      </c>
      <c r="B373" s="17">
        <v>2</v>
      </c>
    </row>
    <row r="374" spans="1:6">
      <c r="A374" s="19" t="s">
        <v>13</v>
      </c>
      <c r="B374" s="17">
        <v>18</v>
      </c>
    </row>
    <row r="375" spans="1:6">
      <c r="A375" s="18" t="s">
        <v>14</v>
      </c>
      <c r="B375" s="17">
        <f>40*5.4</f>
        <v>216</v>
      </c>
    </row>
    <row r="376" spans="1:6">
      <c r="A376" s="17" t="s">
        <v>15</v>
      </c>
      <c r="B376" s="17">
        <f>B374/B375</f>
        <v>8.3333333333333329E-2</v>
      </c>
    </row>
    <row r="379" spans="1:6">
      <c r="A379" s="2" t="s">
        <v>106</v>
      </c>
    </row>
    <row r="380" spans="1:6">
      <c r="A380" s="3" t="s">
        <v>1</v>
      </c>
      <c r="B380" s="3" t="s">
        <v>2</v>
      </c>
      <c r="C380" s="3" t="s">
        <v>3</v>
      </c>
      <c r="D380" s="11" t="s">
        <v>4</v>
      </c>
      <c r="E380" s="3" t="s">
        <v>5</v>
      </c>
      <c r="F380" s="3" t="s">
        <v>6</v>
      </c>
    </row>
    <row r="381" spans="1:6">
      <c r="A381" s="6" t="s">
        <v>7</v>
      </c>
      <c r="B381" s="1">
        <v>15</v>
      </c>
      <c r="C381" s="1">
        <v>18</v>
      </c>
      <c r="D381" s="4">
        <v>0.10160000000000001</v>
      </c>
      <c r="E381" s="1">
        <v>202</v>
      </c>
      <c r="F381" s="2" t="s">
        <v>107</v>
      </c>
    </row>
    <row r="382" spans="1:6">
      <c r="A382" s="2" t="s">
        <v>10</v>
      </c>
      <c r="B382" s="1">
        <v>23</v>
      </c>
      <c r="C382" s="1">
        <v>30</v>
      </c>
      <c r="D382" s="4">
        <v>0.35560000000000003</v>
      </c>
      <c r="E382" s="1">
        <v>200</v>
      </c>
      <c r="F382" s="2" t="s">
        <v>108</v>
      </c>
    </row>
    <row r="383" spans="1:6">
      <c r="A383" s="2" t="s">
        <v>10</v>
      </c>
      <c r="B383" s="1">
        <v>13</v>
      </c>
      <c r="C383" s="1">
        <v>11</v>
      </c>
      <c r="D383" s="4">
        <v>5.0800000000000005E-2</v>
      </c>
      <c r="E383" s="1">
        <v>205</v>
      </c>
      <c r="F383" s="6" t="s">
        <v>109</v>
      </c>
    </row>
    <row r="384" spans="1:6">
      <c r="A384" s="2" t="s">
        <v>10</v>
      </c>
      <c r="B384" s="1">
        <v>12</v>
      </c>
      <c r="C384" s="1">
        <v>15</v>
      </c>
      <c r="D384" s="4">
        <v>0.127</v>
      </c>
      <c r="E384" s="1">
        <v>203</v>
      </c>
      <c r="F384" s="2" t="s">
        <v>108</v>
      </c>
    </row>
    <row r="385" spans="1:6">
      <c r="A385" s="2" t="s">
        <v>10</v>
      </c>
      <c r="B385" s="1">
        <v>8</v>
      </c>
      <c r="C385" s="1">
        <v>6</v>
      </c>
      <c r="D385" s="4">
        <v>2.5400000000000002E-2</v>
      </c>
      <c r="E385" s="1">
        <v>203</v>
      </c>
      <c r="F385" s="2" t="s">
        <v>108</v>
      </c>
    </row>
    <row r="386" spans="1:6">
      <c r="A386" s="2" t="s">
        <v>110</v>
      </c>
      <c r="B386" s="1" t="s">
        <v>111</v>
      </c>
      <c r="C386" s="1">
        <v>56</v>
      </c>
      <c r="D386" s="4">
        <v>0.91439999999999999</v>
      </c>
      <c r="E386" s="1">
        <v>210</v>
      </c>
      <c r="F386" s="2" t="s">
        <v>112</v>
      </c>
    </row>
    <row r="387" spans="1:6">
      <c r="A387" s="2" t="s">
        <v>110</v>
      </c>
      <c r="B387" s="1">
        <v>90</v>
      </c>
      <c r="C387" s="1">
        <v>91</v>
      </c>
      <c r="D387" s="4">
        <v>0.81280000000000008</v>
      </c>
      <c r="E387" s="1">
        <v>208</v>
      </c>
      <c r="F387" s="2" t="s">
        <v>113</v>
      </c>
    </row>
    <row r="388" spans="1:6">
      <c r="A388" s="2" t="s">
        <v>110</v>
      </c>
      <c r="B388" s="1">
        <v>81</v>
      </c>
      <c r="C388" s="1">
        <v>63</v>
      </c>
      <c r="D388" s="4">
        <v>0.71120000000000005</v>
      </c>
      <c r="E388" s="1">
        <v>201</v>
      </c>
    </row>
    <row r="389" spans="1:6">
      <c r="A389" s="2" t="s">
        <v>110</v>
      </c>
      <c r="B389" s="1">
        <v>73</v>
      </c>
      <c r="C389" s="1">
        <v>52</v>
      </c>
      <c r="D389" s="4">
        <v>0.93979999999999997</v>
      </c>
      <c r="E389" s="1">
        <v>208</v>
      </c>
    </row>
    <row r="390" spans="1:6">
      <c r="A390" s="2" t="s">
        <v>110</v>
      </c>
      <c r="B390" s="1">
        <v>73</v>
      </c>
      <c r="C390" s="1" t="s">
        <v>114</v>
      </c>
      <c r="D390" s="4">
        <v>0.30480000000000002</v>
      </c>
      <c r="E390" s="1">
        <v>210</v>
      </c>
      <c r="F390" s="2" t="s">
        <v>115</v>
      </c>
    </row>
    <row r="391" spans="1:6">
      <c r="A391" s="2" t="s">
        <v>110</v>
      </c>
      <c r="B391" s="1">
        <v>63</v>
      </c>
      <c r="C391" s="1">
        <v>37</v>
      </c>
      <c r="D391" s="4">
        <v>0.33019999999999999</v>
      </c>
      <c r="E391" s="1">
        <v>202</v>
      </c>
    </row>
    <row r="392" spans="1:6">
      <c r="A392" s="2" t="s">
        <v>110</v>
      </c>
      <c r="B392" s="1">
        <v>34</v>
      </c>
      <c r="C392" s="1">
        <v>23</v>
      </c>
      <c r="D392" s="4">
        <v>0.30480000000000002</v>
      </c>
      <c r="E392" s="1">
        <v>205</v>
      </c>
      <c r="F392" s="2" t="s">
        <v>116</v>
      </c>
    </row>
    <row r="393" spans="1:6">
      <c r="A393" s="2" t="s">
        <v>117</v>
      </c>
      <c r="B393" s="1">
        <v>47</v>
      </c>
      <c r="C393" s="1">
        <v>33</v>
      </c>
      <c r="D393" s="4">
        <v>0.76200000000000001</v>
      </c>
      <c r="E393" s="1">
        <v>207</v>
      </c>
    </row>
    <row r="394" spans="1:6">
      <c r="A394" s="16" t="s">
        <v>12</v>
      </c>
      <c r="B394" s="17">
        <v>3</v>
      </c>
    </row>
    <row r="395" spans="1:6">
      <c r="A395" s="19" t="s">
        <v>13</v>
      </c>
      <c r="B395" s="17">
        <v>13</v>
      </c>
    </row>
    <row r="396" spans="1:6">
      <c r="A396" s="18" t="s">
        <v>14</v>
      </c>
      <c r="B396" s="17">
        <f>40*3</f>
        <v>120</v>
      </c>
    </row>
    <row r="397" spans="1:6">
      <c r="A397" s="17" t="s">
        <v>15</v>
      </c>
      <c r="B397" s="17">
        <f>B395/B396</f>
        <v>0.10833333333333334</v>
      </c>
    </row>
  </sheetData>
  <phoneticPr fontId="5" type="noConversion"/>
  <printOptions gridLines="1" gridLinesSet="0"/>
  <pageMargins left="0.75" right="0.75" top="1" bottom="1" header="0.5" footer="0.5"/>
  <pageSetup paperSize="9" orientation="portrait" r:id="rId1"/>
  <headerFooter alignWithMargins="0">
    <oddHeader>&amp;A</oddHeader>
    <oddFooter>Page 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A1:N16"/>
  <sheetViews>
    <sheetView workbookViewId="0">
      <selection activeCell="B2" sqref="B2"/>
    </sheetView>
  </sheetViews>
  <sheetFormatPr baseColWidth="10" defaultColWidth="9.140625" defaultRowHeight="12.75"/>
  <cols>
    <col min="1" max="1" width="9.140625" customWidth="1"/>
    <col min="2" max="2" width="20.140625" customWidth="1"/>
    <col min="3" max="3" width="9.7109375" customWidth="1"/>
    <col min="4" max="5" width="9.140625" customWidth="1"/>
    <col min="6" max="6" width="10.140625" customWidth="1"/>
    <col min="7" max="8" width="10.28515625" customWidth="1"/>
    <col min="9" max="9" width="9.140625" customWidth="1"/>
    <col min="10" max="14" width="8" customWidth="1"/>
  </cols>
  <sheetData>
    <row r="1" spans="1:14">
      <c r="A1" s="25" t="s">
        <v>118</v>
      </c>
      <c r="I1" s="25" t="s">
        <v>119</v>
      </c>
    </row>
    <row r="2" spans="1:14" s="15" customFormat="1">
      <c r="A2" s="15" t="s">
        <v>120</v>
      </c>
      <c r="B2" s="15" t="s">
        <v>121</v>
      </c>
      <c r="C2" s="15" t="s">
        <v>122</v>
      </c>
      <c r="D2" s="15" t="s">
        <v>123</v>
      </c>
      <c r="E2" s="15" t="s">
        <v>124</v>
      </c>
      <c r="F2" s="15" t="s">
        <v>125</v>
      </c>
      <c r="G2" s="15" t="s">
        <v>126</v>
      </c>
      <c r="I2" s="15" t="s">
        <v>120</v>
      </c>
      <c r="J2" s="34" t="s">
        <v>127</v>
      </c>
      <c r="K2" s="15" t="s">
        <v>128</v>
      </c>
      <c r="L2" s="15" t="s">
        <v>129</v>
      </c>
      <c r="M2" s="34" t="s">
        <v>130</v>
      </c>
      <c r="N2" s="15" t="s">
        <v>131</v>
      </c>
    </row>
    <row r="3" spans="1:14">
      <c r="A3">
        <v>1</v>
      </c>
      <c r="B3" s="6" t="s">
        <v>132</v>
      </c>
      <c r="C3" s="21">
        <v>170.4</v>
      </c>
      <c r="D3" s="24">
        <v>35910</v>
      </c>
      <c r="E3" s="23">
        <f>80*13</f>
        <v>1040</v>
      </c>
      <c r="F3">
        <v>5</v>
      </c>
      <c r="G3">
        <f>F3/E3</f>
        <v>4.807692307692308E-3</v>
      </c>
      <c r="I3">
        <v>1</v>
      </c>
      <c r="J3">
        <v>20</v>
      </c>
      <c r="K3">
        <v>20</v>
      </c>
      <c r="L3">
        <v>20</v>
      </c>
      <c r="M3">
        <v>0</v>
      </c>
      <c r="N3">
        <v>40</v>
      </c>
    </row>
    <row r="4" spans="1:14">
      <c r="A4">
        <v>2</v>
      </c>
      <c r="B4" s="6" t="s">
        <v>133</v>
      </c>
      <c r="C4" s="21">
        <v>187.9</v>
      </c>
      <c r="D4" s="24">
        <v>36070</v>
      </c>
      <c r="E4" s="23">
        <f xml:space="preserve"> 70*6.3</f>
        <v>441</v>
      </c>
      <c r="F4">
        <v>22</v>
      </c>
      <c r="G4">
        <f t="shared" ref="G4:G16" si="0">F4/E4</f>
        <v>4.9886621315192746E-2</v>
      </c>
      <c r="I4">
        <v>2</v>
      </c>
      <c r="J4">
        <v>9.5238095238095237</v>
      </c>
      <c r="K4">
        <v>0</v>
      </c>
      <c r="L4">
        <v>4.7619047619047619</v>
      </c>
      <c r="M4">
        <v>0</v>
      </c>
      <c r="N4">
        <v>85.714285714285708</v>
      </c>
    </row>
    <row r="5" spans="1:14">
      <c r="A5">
        <v>3</v>
      </c>
      <c r="B5" s="6" t="s">
        <v>134</v>
      </c>
      <c r="C5" s="21">
        <v>205.08</v>
      </c>
      <c r="D5" s="24">
        <v>36071</v>
      </c>
      <c r="E5" s="23">
        <f>70*9.7</f>
        <v>679</v>
      </c>
      <c r="F5">
        <v>26</v>
      </c>
      <c r="G5">
        <f t="shared" si="0"/>
        <v>3.8291605301914583E-2</v>
      </c>
      <c r="I5">
        <v>3</v>
      </c>
      <c r="J5">
        <v>11.538461538461538</v>
      </c>
      <c r="K5">
        <v>3.8461538461538463</v>
      </c>
      <c r="L5">
        <v>3.8461538461538463</v>
      </c>
      <c r="M5">
        <v>7.6923076923076925</v>
      </c>
      <c r="N5">
        <v>73.076923076923066</v>
      </c>
    </row>
    <row r="6" spans="1:14">
      <c r="A6">
        <v>4</v>
      </c>
      <c r="B6" s="6" t="s">
        <v>135</v>
      </c>
      <c r="C6" s="21">
        <v>172.2</v>
      </c>
      <c r="D6" s="24">
        <v>35835</v>
      </c>
      <c r="E6" s="23">
        <f>50*4.8</f>
        <v>240</v>
      </c>
      <c r="F6">
        <v>13</v>
      </c>
      <c r="G6">
        <f t="shared" si="0"/>
        <v>5.4166666666666669E-2</v>
      </c>
      <c r="I6">
        <v>4</v>
      </c>
      <c r="J6">
        <v>0</v>
      </c>
      <c r="K6">
        <v>0</v>
      </c>
      <c r="L6">
        <v>0</v>
      </c>
      <c r="M6">
        <v>0</v>
      </c>
      <c r="N6">
        <v>100</v>
      </c>
    </row>
    <row r="7" spans="1:14">
      <c r="A7">
        <v>5</v>
      </c>
      <c r="B7" s="2" t="s">
        <v>136</v>
      </c>
      <c r="C7" s="22">
        <v>200.7</v>
      </c>
      <c r="D7" s="24">
        <v>35834</v>
      </c>
      <c r="E7" s="23">
        <f>50*8.4</f>
        <v>420</v>
      </c>
      <c r="F7">
        <v>20</v>
      </c>
      <c r="G7">
        <f t="shared" si="0"/>
        <v>4.7619047619047616E-2</v>
      </c>
      <c r="I7">
        <v>5</v>
      </c>
      <c r="J7">
        <v>0</v>
      </c>
      <c r="K7">
        <v>0</v>
      </c>
      <c r="L7">
        <v>0</v>
      </c>
      <c r="M7">
        <v>0</v>
      </c>
      <c r="N7">
        <v>100</v>
      </c>
    </row>
    <row r="8" spans="1:14">
      <c r="A8">
        <v>6</v>
      </c>
      <c r="B8" s="6" t="s">
        <v>137</v>
      </c>
      <c r="C8" s="21">
        <v>187.3</v>
      </c>
      <c r="D8" s="24">
        <v>35833</v>
      </c>
      <c r="E8" s="23">
        <f>50*8.4</f>
        <v>420</v>
      </c>
      <c r="F8">
        <v>29</v>
      </c>
      <c r="G8">
        <f t="shared" si="0"/>
        <v>6.9047619047619052E-2</v>
      </c>
      <c r="I8">
        <v>6</v>
      </c>
      <c r="J8">
        <v>17.241379310344829</v>
      </c>
      <c r="K8">
        <v>0</v>
      </c>
      <c r="L8">
        <v>6.8965517241379306</v>
      </c>
      <c r="M8">
        <v>0</v>
      </c>
      <c r="N8">
        <v>75.862068965517238</v>
      </c>
    </row>
    <row r="9" spans="1:14">
      <c r="A9">
        <v>7</v>
      </c>
      <c r="B9" s="6" t="s">
        <v>138</v>
      </c>
      <c r="C9" s="21">
        <v>184.5</v>
      </c>
      <c r="D9" s="24">
        <v>35832</v>
      </c>
      <c r="E9" s="23">
        <f>60*7.5</f>
        <v>450</v>
      </c>
      <c r="F9">
        <v>21</v>
      </c>
      <c r="G9">
        <f t="shared" si="0"/>
        <v>4.6666666666666669E-2</v>
      </c>
      <c r="I9">
        <v>7</v>
      </c>
      <c r="J9">
        <v>33.333333333333329</v>
      </c>
      <c r="K9">
        <v>9.5238095238095237</v>
      </c>
      <c r="L9">
        <v>0</v>
      </c>
      <c r="M9">
        <v>0</v>
      </c>
      <c r="N9">
        <v>57.142857142857139</v>
      </c>
    </row>
    <row r="10" spans="1:14">
      <c r="A10">
        <v>8</v>
      </c>
      <c r="B10" s="6" t="s">
        <v>139</v>
      </c>
      <c r="C10">
        <v>191.6</v>
      </c>
      <c r="D10" s="24">
        <v>36072</v>
      </c>
      <c r="E10" s="23">
        <f>8*6.2</f>
        <v>49.6</v>
      </c>
      <c r="F10">
        <v>28</v>
      </c>
      <c r="G10">
        <f t="shared" si="0"/>
        <v>0.56451612903225801</v>
      </c>
      <c r="I10">
        <v>8</v>
      </c>
      <c r="J10">
        <v>28.571428571428569</v>
      </c>
      <c r="K10">
        <v>3.5714285714285712</v>
      </c>
      <c r="L10">
        <v>7.1428571428571423</v>
      </c>
      <c r="M10">
        <v>0</v>
      </c>
      <c r="N10">
        <v>60.714285714285708</v>
      </c>
    </row>
    <row r="11" spans="1:14">
      <c r="A11">
        <v>9</v>
      </c>
      <c r="B11" s="2" t="s">
        <v>140</v>
      </c>
      <c r="C11" s="22">
        <v>188</v>
      </c>
      <c r="D11" s="24">
        <v>36073</v>
      </c>
      <c r="E11" s="23">
        <f>10*5.2</f>
        <v>52</v>
      </c>
      <c r="F11">
        <v>22</v>
      </c>
      <c r="G11">
        <f t="shared" si="0"/>
        <v>0.42307692307692307</v>
      </c>
      <c r="I11">
        <v>9</v>
      </c>
      <c r="J11">
        <v>9.0909090909090917</v>
      </c>
      <c r="K11">
        <v>4.5454545454545459</v>
      </c>
      <c r="L11">
        <v>0</v>
      </c>
      <c r="M11">
        <v>0</v>
      </c>
      <c r="N11">
        <v>86.36363636363636</v>
      </c>
    </row>
    <row r="12" spans="1:14">
      <c r="A12">
        <v>10</v>
      </c>
      <c r="B12" s="20" t="s">
        <v>141</v>
      </c>
      <c r="C12" s="22">
        <v>211.8</v>
      </c>
      <c r="D12" s="24">
        <v>35909</v>
      </c>
      <c r="E12" s="23">
        <f>50*3.9</f>
        <v>195</v>
      </c>
      <c r="F12">
        <v>25</v>
      </c>
      <c r="G12">
        <f t="shared" si="0"/>
        <v>0.12820512820512819</v>
      </c>
      <c r="I12">
        <v>10</v>
      </c>
      <c r="J12">
        <v>16</v>
      </c>
      <c r="K12">
        <v>12</v>
      </c>
      <c r="L12">
        <v>12</v>
      </c>
      <c r="M12">
        <v>0</v>
      </c>
      <c r="N12">
        <v>60</v>
      </c>
    </row>
    <row r="13" spans="1:14">
      <c r="A13">
        <v>11</v>
      </c>
      <c r="B13" s="6" t="s">
        <v>142</v>
      </c>
      <c r="C13" s="21">
        <v>193.2</v>
      </c>
      <c r="D13" s="24">
        <v>35736</v>
      </c>
      <c r="E13" s="23">
        <f>30*12.1</f>
        <v>363</v>
      </c>
      <c r="F13">
        <v>39</v>
      </c>
      <c r="G13">
        <f t="shared" si="0"/>
        <v>0.10743801652892562</v>
      </c>
      <c r="I13">
        <v>11</v>
      </c>
      <c r="J13">
        <v>0</v>
      </c>
      <c r="K13">
        <v>0</v>
      </c>
      <c r="L13">
        <v>2.5</v>
      </c>
      <c r="M13">
        <v>0</v>
      </c>
      <c r="N13">
        <v>97.5</v>
      </c>
    </row>
    <row r="14" spans="1:14">
      <c r="A14">
        <v>12</v>
      </c>
      <c r="B14" s="2" t="s">
        <v>143</v>
      </c>
      <c r="C14" s="22">
        <v>175.6</v>
      </c>
      <c r="D14" s="24">
        <v>35992</v>
      </c>
      <c r="E14" s="23">
        <f>15*3.9</f>
        <v>58.5</v>
      </c>
      <c r="F14">
        <v>5</v>
      </c>
      <c r="G14">
        <f t="shared" si="0"/>
        <v>8.5470085470085472E-2</v>
      </c>
      <c r="I14">
        <v>12</v>
      </c>
      <c r="J14">
        <v>0</v>
      </c>
      <c r="K14">
        <v>0</v>
      </c>
      <c r="L14">
        <v>0</v>
      </c>
      <c r="M14">
        <v>16.666666666666664</v>
      </c>
      <c r="N14">
        <v>83.333333333333343</v>
      </c>
    </row>
    <row r="15" spans="1:14">
      <c r="A15">
        <v>13</v>
      </c>
      <c r="B15" s="2" t="s">
        <v>144</v>
      </c>
      <c r="C15" s="22">
        <v>204.6</v>
      </c>
      <c r="D15" s="24">
        <v>35911</v>
      </c>
      <c r="E15" s="23">
        <f>40*5.4</f>
        <v>216</v>
      </c>
      <c r="F15">
        <v>18</v>
      </c>
      <c r="G15">
        <f t="shared" si="0"/>
        <v>8.3333333333333329E-2</v>
      </c>
      <c r="I15">
        <v>13</v>
      </c>
      <c r="J15">
        <v>11.111111111111111</v>
      </c>
      <c r="K15">
        <v>0</v>
      </c>
      <c r="L15">
        <v>0</v>
      </c>
      <c r="M15">
        <v>0</v>
      </c>
      <c r="N15">
        <v>88.888888888888886</v>
      </c>
    </row>
    <row r="16" spans="1:14">
      <c r="A16">
        <v>14</v>
      </c>
      <c r="B16" s="6" t="s">
        <v>145</v>
      </c>
      <c r="C16" s="21">
        <v>204.92</v>
      </c>
      <c r="D16" s="24">
        <v>35908</v>
      </c>
      <c r="E16" s="23">
        <f>40*3</f>
        <v>120</v>
      </c>
      <c r="F16">
        <v>13</v>
      </c>
      <c r="G16">
        <f t="shared" si="0"/>
        <v>0.10833333333333334</v>
      </c>
      <c r="I16">
        <v>14</v>
      </c>
      <c r="J16">
        <v>7.6923076923076925</v>
      </c>
      <c r="K16">
        <v>0</v>
      </c>
      <c r="L16">
        <v>30.76923076923077</v>
      </c>
      <c r="M16">
        <v>0</v>
      </c>
      <c r="N16">
        <v>61.53846153846154</v>
      </c>
    </row>
  </sheetData>
  <phoneticPr fontId="5" type="noConversion"/>
  <printOptions gridLines="1" gridLinesSet="0"/>
  <pageMargins left="0.75" right="0.75" top="1" bottom="1" header="0.5" footer="0.5"/>
  <pageSetup paperSize="9" orientation="portrait" r:id="rId1"/>
  <headerFooter alignWithMargins="0">
    <oddHeader>&amp;A</oddHeader>
    <oddFooter>Page 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>
  <dimension ref="A3:I288"/>
  <sheetViews>
    <sheetView topLeftCell="A4" workbookViewId="0">
      <pane xSplit="1" ySplit="1" topLeftCell="B5" activePane="bottomRight" state="frozen"/>
      <selection activeCell="A4" sqref="A4"/>
      <selection pane="topRight" activeCell="B4" sqref="B4"/>
      <selection pane="bottomLeft" activeCell="A5" sqref="A5"/>
      <selection pane="bottomRight"/>
    </sheetView>
  </sheetViews>
  <sheetFormatPr baseColWidth="10" defaultColWidth="9.140625" defaultRowHeight="12.75"/>
  <cols>
    <col min="1" max="1" width="7.5703125" style="29" customWidth="1"/>
    <col min="2" max="2" width="15.7109375" customWidth="1"/>
    <col min="3" max="3" width="9.140625" style="29" customWidth="1"/>
    <col min="4" max="4" width="13.5703125" style="7" customWidth="1"/>
    <col min="5" max="5" width="13.5703125" style="1" customWidth="1"/>
    <col min="6" max="8" width="9.140625" style="1" customWidth="1"/>
    <col min="9" max="9" width="7.42578125" style="1" customWidth="1"/>
  </cols>
  <sheetData>
    <row r="3" spans="1:9">
      <c r="D3" s="25"/>
    </row>
    <row r="4" spans="1:9" s="15" customFormat="1">
      <c r="A4" s="33" t="s">
        <v>120</v>
      </c>
      <c r="B4" s="33" t="s">
        <v>121</v>
      </c>
      <c r="C4" s="33" t="s">
        <v>146</v>
      </c>
      <c r="D4" s="27" t="s">
        <v>147</v>
      </c>
      <c r="E4" s="27" t="s">
        <v>123</v>
      </c>
      <c r="F4" s="27" t="s">
        <v>148</v>
      </c>
      <c r="G4" s="27" t="s">
        <v>149</v>
      </c>
      <c r="H4" s="27" t="s">
        <v>150</v>
      </c>
      <c r="I4" s="27" t="s">
        <v>151</v>
      </c>
    </row>
    <row r="5" spans="1:9">
      <c r="A5" s="29">
        <v>1</v>
      </c>
      <c r="B5" s="6" t="s">
        <v>132</v>
      </c>
      <c r="C5" s="29">
        <v>1</v>
      </c>
      <c r="D5" s="25" t="s">
        <v>7</v>
      </c>
      <c r="E5" s="30">
        <v>35910</v>
      </c>
      <c r="F5" s="1">
        <v>47</v>
      </c>
      <c r="G5" s="1">
        <v>51</v>
      </c>
      <c r="H5" s="4">
        <v>0.53339999999999999</v>
      </c>
      <c r="I5" s="1">
        <v>1</v>
      </c>
    </row>
    <row r="6" spans="1:9">
      <c r="A6" s="29">
        <v>1</v>
      </c>
      <c r="B6" s="6" t="s">
        <v>132</v>
      </c>
      <c r="C6" s="29">
        <v>2</v>
      </c>
      <c r="D6" s="7" t="s">
        <v>9</v>
      </c>
      <c r="E6" s="30">
        <v>35910</v>
      </c>
      <c r="F6" s="1">
        <v>70</v>
      </c>
      <c r="G6" s="1">
        <v>29</v>
      </c>
      <c r="H6" s="4">
        <v>0.71120000000000005</v>
      </c>
      <c r="I6" s="1">
        <v>1</v>
      </c>
    </row>
    <row r="7" spans="1:9">
      <c r="A7" s="29">
        <v>1</v>
      </c>
      <c r="B7" s="6" t="s">
        <v>132</v>
      </c>
      <c r="C7" s="29">
        <v>3</v>
      </c>
      <c r="D7" s="7" t="s">
        <v>10</v>
      </c>
      <c r="E7" s="30">
        <v>35910</v>
      </c>
      <c r="F7" s="1">
        <v>80</v>
      </c>
      <c r="G7" s="1">
        <v>115</v>
      </c>
      <c r="H7" s="4"/>
      <c r="I7" s="1">
        <v>1</v>
      </c>
    </row>
    <row r="8" spans="1:9">
      <c r="A8" s="29">
        <v>1</v>
      </c>
      <c r="B8" s="6" t="s">
        <v>132</v>
      </c>
      <c r="C8" s="29">
        <v>4</v>
      </c>
      <c r="D8" s="7" t="s">
        <v>11</v>
      </c>
      <c r="E8" s="30">
        <v>35910</v>
      </c>
      <c r="F8" s="1">
        <v>101</v>
      </c>
      <c r="G8" s="1">
        <v>94</v>
      </c>
      <c r="H8" s="4">
        <v>0.8889999999999999</v>
      </c>
      <c r="I8" s="1">
        <v>1</v>
      </c>
    </row>
    <row r="9" spans="1:9">
      <c r="A9" s="29">
        <v>1</v>
      </c>
      <c r="B9" s="6" t="s">
        <v>132</v>
      </c>
      <c r="C9" s="29">
        <v>5</v>
      </c>
      <c r="D9" s="7" t="s">
        <v>11</v>
      </c>
      <c r="E9" s="30">
        <v>35910</v>
      </c>
      <c r="F9" s="1">
        <v>80</v>
      </c>
      <c r="G9" s="1">
        <v>49</v>
      </c>
      <c r="H9" s="1">
        <v>0.71120000000000005</v>
      </c>
      <c r="I9" s="1">
        <v>1</v>
      </c>
    </row>
    <row r="10" spans="1:9">
      <c r="A10" s="29">
        <v>2</v>
      </c>
      <c r="B10" s="6" t="s">
        <v>133</v>
      </c>
      <c r="C10" s="29">
        <v>6</v>
      </c>
      <c r="D10" s="7" t="s">
        <v>7</v>
      </c>
      <c r="E10" s="31">
        <v>36070</v>
      </c>
      <c r="F10" s="1">
        <v>27</v>
      </c>
      <c r="G10" s="1">
        <v>35</v>
      </c>
      <c r="H10" s="28">
        <v>0.33019999999999999</v>
      </c>
      <c r="I10" s="1">
        <v>1</v>
      </c>
    </row>
    <row r="11" spans="1:9">
      <c r="A11" s="29">
        <v>2</v>
      </c>
      <c r="B11" s="6" t="s">
        <v>133</v>
      </c>
      <c r="C11" s="29">
        <v>7</v>
      </c>
      <c r="D11" s="7" t="s">
        <v>7</v>
      </c>
      <c r="E11" s="31">
        <v>36070</v>
      </c>
      <c r="F11" s="1">
        <v>18</v>
      </c>
      <c r="G11" s="1">
        <v>11</v>
      </c>
      <c r="H11" s="28">
        <v>0.15240000000000001</v>
      </c>
      <c r="I11" s="1">
        <v>1</v>
      </c>
    </row>
    <row r="12" spans="1:9">
      <c r="A12" s="29">
        <v>2</v>
      </c>
      <c r="B12" s="6" t="s">
        <v>133</v>
      </c>
      <c r="C12" s="29">
        <v>8</v>
      </c>
      <c r="D12" s="7" t="s">
        <v>10</v>
      </c>
      <c r="E12" s="31">
        <v>36070</v>
      </c>
      <c r="F12" s="1">
        <v>32</v>
      </c>
      <c r="G12" s="1">
        <v>34</v>
      </c>
      <c r="H12" s="28">
        <v>0.2286</v>
      </c>
      <c r="I12" s="1">
        <v>1</v>
      </c>
    </row>
    <row r="13" spans="1:9">
      <c r="A13" s="29">
        <v>2</v>
      </c>
      <c r="B13" s="6" t="s">
        <v>133</v>
      </c>
      <c r="C13" s="29">
        <v>9</v>
      </c>
      <c r="D13" s="7" t="s">
        <v>11</v>
      </c>
      <c r="E13" s="31">
        <v>36070</v>
      </c>
      <c r="F13" s="1">
        <v>104</v>
      </c>
      <c r="G13" s="1">
        <v>78</v>
      </c>
      <c r="H13" s="28">
        <v>1.0668</v>
      </c>
      <c r="I13" s="1">
        <v>1</v>
      </c>
    </row>
    <row r="14" spans="1:9">
      <c r="A14" s="29">
        <v>2</v>
      </c>
      <c r="B14" s="6" t="s">
        <v>133</v>
      </c>
      <c r="C14" s="29">
        <v>10</v>
      </c>
      <c r="D14" s="7" t="s">
        <v>11</v>
      </c>
      <c r="E14" s="31">
        <v>36070</v>
      </c>
      <c r="F14" s="1">
        <v>96</v>
      </c>
      <c r="G14" s="1">
        <v>126</v>
      </c>
      <c r="H14" s="28">
        <v>1.143</v>
      </c>
      <c r="I14" s="1">
        <v>1</v>
      </c>
    </row>
    <row r="15" spans="1:9">
      <c r="A15" s="29">
        <v>2</v>
      </c>
      <c r="B15" s="6" t="s">
        <v>133</v>
      </c>
      <c r="C15" s="29">
        <v>11</v>
      </c>
      <c r="D15" s="7" t="s">
        <v>11</v>
      </c>
      <c r="E15" s="31">
        <v>36070</v>
      </c>
      <c r="F15" s="1">
        <v>79</v>
      </c>
      <c r="G15" s="1">
        <v>61</v>
      </c>
      <c r="H15" s="28">
        <v>0.81280000000000008</v>
      </c>
      <c r="I15" s="1">
        <v>1</v>
      </c>
    </row>
    <row r="16" spans="1:9">
      <c r="A16" s="29">
        <v>2</v>
      </c>
      <c r="B16" s="6" t="s">
        <v>133</v>
      </c>
      <c r="C16" s="29">
        <v>12</v>
      </c>
      <c r="D16" s="7" t="s">
        <v>11</v>
      </c>
      <c r="E16" s="31">
        <v>36070</v>
      </c>
      <c r="F16" s="1">
        <v>75</v>
      </c>
      <c r="G16" s="1">
        <v>52</v>
      </c>
      <c r="H16" s="28">
        <v>0.48260000000000003</v>
      </c>
      <c r="I16" s="1">
        <v>1</v>
      </c>
    </row>
    <row r="17" spans="1:9">
      <c r="A17" s="29">
        <v>2</v>
      </c>
      <c r="B17" s="6" t="s">
        <v>133</v>
      </c>
      <c r="C17" s="29">
        <v>13</v>
      </c>
      <c r="D17" s="7" t="s">
        <v>11</v>
      </c>
      <c r="E17" s="31">
        <v>36070</v>
      </c>
      <c r="F17" s="1">
        <v>70</v>
      </c>
      <c r="G17" s="1">
        <v>41</v>
      </c>
      <c r="H17" s="28">
        <v>1.0668</v>
      </c>
      <c r="I17" s="1">
        <v>1</v>
      </c>
    </row>
    <row r="18" spans="1:9">
      <c r="A18" s="29">
        <v>2</v>
      </c>
      <c r="B18" s="6" t="s">
        <v>133</v>
      </c>
      <c r="C18" s="29">
        <v>14</v>
      </c>
      <c r="D18" s="7" t="s">
        <v>11</v>
      </c>
      <c r="E18" s="31">
        <v>36070</v>
      </c>
      <c r="F18" s="1">
        <v>66</v>
      </c>
      <c r="G18" s="1">
        <v>39</v>
      </c>
      <c r="H18" s="28">
        <v>0.53339999999999999</v>
      </c>
      <c r="I18" s="1">
        <v>1</v>
      </c>
    </row>
    <row r="19" spans="1:9">
      <c r="A19" s="29">
        <v>2</v>
      </c>
      <c r="B19" s="6" t="s">
        <v>133</v>
      </c>
      <c r="C19" s="29">
        <v>15</v>
      </c>
      <c r="D19" s="7" t="s">
        <v>11</v>
      </c>
      <c r="E19" s="31">
        <v>36070</v>
      </c>
      <c r="F19" s="1">
        <f>(65+65)/2</f>
        <v>65</v>
      </c>
      <c r="G19" s="1">
        <f>(21+18)/2</f>
        <v>19.5</v>
      </c>
      <c r="H19" s="28">
        <v>0.4572</v>
      </c>
      <c r="I19" s="10">
        <v>2</v>
      </c>
    </row>
    <row r="20" spans="1:9">
      <c r="A20" s="29">
        <v>2</v>
      </c>
      <c r="B20" s="6" t="s">
        <v>133</v>
      </c>
      <c r="C20" s="29">
        <v>16</v>
      </c>
      <c r="D20" s="7" t="s">
        <v>11</v>
      </c>
      <c r="E20" s="31">
        <v>36070</v>
      </c>
      <c r="F20" s="1">
        <v>56</v>
      </c>
      <c r="G20" s="1">
        <v>43</v>
      </c>
      <c r="H20" s="28">
        <v>0.60960000000000003</v>
      </c>
      <c r="I20" s="1">
        <v>1</v>
      </c>
    </row>
    <row r="21" spans="1:9">
      <c r="A21" s="29">
        <v>2</v>
      </c>
      <c r="B21" s="6" t="s">
        <v>133</v>
      </c>
      <c r="C21" s="29">
        <v>17</v>
      </c>
      <c r="D21" s="7" t="s">
        <v>11</v>
      </c>
      <c r="E21" s="31">
        <v>36070</v>
      </c>
      <c r="F21" s="1">
        <v>54</v>
      </c>
      <c r="G21" s="1">
        <v>68</v>
      </c>
      <c r="H21" s="28">
        <v>0.8889999999999999</v>
      </c>
      <c r="I21" s="1">
        <v>1</v>
      </c>
    </row>
    <row r="22" spans="1:9">
      <c r="A22" s="29">
        <v>2</v>
      </c>
      <c r="B22" s="6" t="s">
        <v>133</v>
      </c>
      <c r="C22" s="29">
        <v>18</v>
      </c>
      <c r="D22" s="7" t="s">
        <v>11</v>
      </c>
      <c r="E22" s="31">
        <v>36070</v>
      </c>
      <c r="F22" s="1">
        <v>45</v>
      </c>
      <c r="G22" s="1">
        <v>57</v>
      </c>
      <c r="H22" s="28">
        <v>0.48260000000000003</v>
      </c>
      <c r="I22" s="1">
        <v>1</v>
      </c>
    </row>
    <row r="23" spans="1:9">
      <c r="A23" s="29">
        <v>2</v>
      </c>
      <c r="B23" s="6" t="s">
        <v>133</v>
      </c>
      <c r="C23" s="29">
        <v>19</v>
      </c>
      <c r="D23" s="7" t="s">
        <v>11</v>
      </c>
      <c r="E23" s="31">
        <v>36070</v>
      </c>
      <c r="F23" s="1">
        <v>45</v>
      </c>
      <c r="G23" s="1">
        <v>24</v>
      </c>
      <c r="H23" s="28">
        <v>0.60960000000000003</v>
      </c>
      <c r="I23" s="1">
        <v>1</v>
      </c>
    </row>
    <row r="24" spans="1:9">
      <c r="A24" s="29">
        <v>2</v>
      </c>
      <c r="B24" s="6" t="s">
        <v>133</v>
      </c>
      <c r="C24" s="29">
        <v>20</v>
      </c>
      <c r="D24" s="7" t="s">
        <v>11</v>
      </c>
      <c r="E24" s="31">
        <v>36070</v>
      </c>
      <c r="F24" s="1">
        <v>29</v>
      </c>
      <c r="G24" s="1">
        <v>23</v>
      </c>
      <c r="H24" s="28">
        <v>0.76200000000000001</v>
      </c>
      <c r="I24" s="1">
        <v>1</v>
      </c>
    </row>
    <row r="25" spans="1:9">
      <c r="A25" s="29">
        <v>2</v>
      </c>
      <c r="B25" s="6" t="s">
        <v>133</v>
      </c>
      <c r="C25" s="29">
        <v>21</v>
      </c>
      <c r="D25" s="7" t="s">
        <v>11</v>
      </c>
      <c r="E25" s="31">
        <v>36070</v>
      </c>
      <c r="F25" s="1">
        <v>29</v>
      </c>
      <c r="G25" s="1">
        <v>34</v>
      </c>
      <c r="H25" s="28">
        <v>0.71120000000000005</v>
      </c>
      <c r="I25" s="1">
        <v>1</v>
      </c>
    </row>
    <row r="26" spans="1:9">
      <c r="A26" s="29">
        <v>2</v>
      </c>
      <c r="B26" s="6" t="s">
        <v>133</v>
      </c>
      <c r="C26" s="29">
        <v>22</v>
      </c>
      <c r="D26" s="7" t="s">
        <v>11</v>
      </c>
      <c r="E26" s="31">
        <v>36070</v>
      </c>
      <c r="F26" s="1">
        <v>29</v>
      </c>
      <c r="G26" s="1">
        <v>31</v>
      </c>
      <c r="H26" s="28">
        <v>0.66039999999999999</v>
      </c>
      <c r="I26" s="1">
        <v>1</v>
      </c>
    </row>
    <row r="27" spans="1:9">
      <c r="A27" s="29">
        <v>2</v>
      </c>
      <c r="B27" s="6" t="s">
        <v>133</v>
      </c>
      <c r="C27" s="29">
        <v>23</v>
      </c>
      <c r="D27" s="7" t="s">
        <v>11</v>
      </c>
      <c r="E27" s="31">
        <v>36070</v>
      </c>
      <c r="F27" s="1">
        <v>27</v>
      </c>
      <c r="G27" s="1">
        <v>55</v>
      </c>
      <c r="H27" s="28">
        <v>0.58420000000000005</v>
      </c>
      <c r="I27" s="1">
        <v>1</v>
      </c>
    </row>
    <row r="28" spans="1:9">
      <c r="A28" s="29">
        <v>2</v>
      </c>
      <c r="B28" s="6" t="s">
        <v>133</v>
      </c>
      <c r="C28" s="29">
        <v>24</v>
      </c>
      <c r="D28" s="7" t="s">
        <v>11</v>
      </c>
      <c r="E28" s="31">
        <v>36070</v>
      </c>
      <c r="F28" s="1">
        <v>26</v>
      </c>
      <c r="G28" s="1">
        <v>20</v>
      </c>
      <c r="H28" s="28">
        <v>0.30480000000000002</v>
      </c>
      <c r="I28" s="1">
        <v>1</v>
      </c>
    </row>
    <row r="29" spans="1:9">
      <c r="A29" s="29">
        <v>2</v>
      </c>
      <c r="B29" s="6" t="s">
        <v>133</v>
      </c>
      <c r="C29" s="29">
        <v>25</v>
      </c>
      <c r="D29" s="7" t="s">
        <v>11</v>
      </c>
      <c r="E29" s="31">
        <v>36070</v>
      </c>
      <c r="F29" s="1">
        <v>24</v>
      </c>
      <c r="G29" s="1">
        <v>12</v>
      </c>
      <c r="H29" s="28">
        <v>0.55879999999999996</v>
      </c>
      <c r="I29" s="1">
        <v>1</v>
      </c>
    </row>
    <row r="30" spans="1:9">
      <c r="A30" s="29">
        <v>2</v>
      </c>
      <c r="B30" s="6" t="s">
        <v>133</v>
      </c>
      <c r="C30" s="29">
        <v>26</v>
      </c>
      <c r="D30" s="7" t="s">
        <v>11</v>
      </c>
      <c r="E30" s="31">
        <v>36070</v>
      </c>
      <c r="F30" s="1">
        <v>23</v>
      </c>
      <c r="G30" s="1">
        <v>33</v>
      </c>
      <c r="H30" s="28">
        <v>0.68580000000000008</v>
      </c>
      <c r="I30" s="1">
        <v>1</v>
      </c>
    </row>
    <row r="31" spans="1:9">
      <c r="A31" s="29">
        <v>3</v>
      </c>
      <c r="B31" s="6" t="s">
        <v>134</v>
      </c>
      <c r="C31" s="29">
        <v>27</v>
      </c>
      <c r="D31" s="7" t="s">
        <v>7</v>
      </c>
      <c r="E31" s="31">
        <v>36071</v>
      </c>
      <c r="F31" s="1">
        <v>27</v>
      </c>
      <c r="G31" s="1">
        <v>25</v>
      </c>
      <c r="H31" s="28">
        <v>0.254</v>
      </c>
      <c r="I31" s="1">
        <v>1</v>
      </c>
    </row>
    <row r="32" spans="1:9">
      <c r="A32" s="29">
        <v>3</v>
      </c>
      <c r="B32" s="6" t="s">
        <v>134</v>
      </c>
      <c r="C32" s="29">
        <v>28</v>
      </c>
      <c r="D32" s="7" t="s">
        <v>7</v>
      </c>
      <c r="E32" s="31">
        <v>36071</v>
      </c>
      <c r="F32" s="1">
        <v>15</v>
      </c>
      <c r="G32" s="1">
        <v>17</v>
      </c>
      <c r="H32" s="28">
        <v>7.6200000000000004E-2</v>
      </c>
      <c r="I32" s="1">
        <v>1</v>
      </c>
    </row>
    <row r="33" spans="1:9">
      <c r="A33" s="29">
        <v>3</v>
      </c>
      <c r="B33" s="6" t="s">
        <v>134</v>
      </c>
      <c r="C33" s="29">
        <v>29</v>
      </c>
      <c r="D33" s="7" t="s">
        <v>7</v>
      </c>
      <c r="E33" s="31">
        <v>36071</v>
      </c>
      <c r="F33" s="1">
        <v>14</v>
      </c>
      <c r="G33" s="1">
        <v>10</v>
      </c>
      <c r="H33" s="28">
        <v>5.0800000000000005E-2</v>
      </c>
      <c r="I33" s="1">
        <v>1</v>
      </c>
    </row>
    <row r="34" spans="1:9">
      <c r="A34" s="29">
        <v>3</v>
      </c>
      <c r="B34" s="6" t="s">
        <v>134</v>
      </c>
      <c r="C34" s="29">
        <v>30</v>
      </c>
      <c r="D34" s="7" t="s">
        <v>9</v>
      </c>
      <c r="E34" s="31">
        <v>36071</v>
      </c>
      <c r="F34" s="1">
        <v>45</v>
      </c>
      <c r="G34" s="1">
        <v>37</v>
      </c>
      <c r="H34" s="28">
        <v>0.38100000000000001</v>
      </c>
      <c r="I34" s="1">
        <v>1</v>
      </c>
    </row>
    <row r="35" spans="1:9">
      <c r="A35" s="29">
        <v>3</v>
      </c>
      <c r="B35" s="6" t="s">
        <v>134</v>
      </c>
      <c r="C35" s="29">
        <v>31</v>
      </c>
      <c r="D35" s="26" t="s">
        <v>10</v>
      </c>
      <c r="E35" s="31">
        <v>36071</v>
      </c>
      <c r="F35" s="1">
        <v>49</v>
      </c>
      <c r="G35" s="1">
        <v>56</v>
      </c>
      <c r="H35" s="28"/>
      <c r="I35" s="1">
        <v>1</v>
      </c>
    </row>
    <row r="36" spans="1:9">
      <c r="A36" s="29">
        <v>3</v>
      </c>
      <c r="B36" s="6" t="s">
        <v>134</v>
      </c>
      <c r="C36" s="29">
        <v>32</v>
      </c>
      <c r="D36" s="26" t="s">
        <v>22</v>
      </c>
      <c r="E36" s="31">
        <v>36071</v>
      </c>
      <c r="F36" s="1">
        <v>35</v>
      </c>
      <c r="G36" s="1">
        <v>28</v>
      </c>
      <c r="H36" s="28">
        <v>0.66039999999999999</v>
      </c>
      <c r="I36" s="1">
        <v>1</v>
      </c>
    </row>
    <row r="37" spans="1:9">
      <c r="A37" s="29">
        <v>3</v>
      </c>
      <c r="B37" s="6" t="s">
        <v>134</v>
      </c>
      <c r="C37" s="29">
        <v>33</v>
      </c>
      <c r="D37" s="26" t="s">
        <v>22</v>
      </c>
      <c r="E37" s="31">
        <v>36071</v>
      </c>
      <c r="F37" s="1">
        <v>34</v>
      </c>
      <c r="G37" s="1">
        <v>27</v>
      </c>
      <c r="H37" s="28">
        <v>0.2286</v>
      </c>
      <c r="I37" s="1">
        <v>1</v>
      </c>
    </row>
    <row r="38" spans="1:9">
      <c r="A38" s="29">
        <v>3</v>
      </c>
      <c r="B38" s="6" t="s">
        <v>134</v>
      </c>
      <c r="C38" s="29">
        <v>34</v>
      </c>
      <c r="D38" s="7" t="s">
        <v>11</v>
      </c>
      <c r="E38" s="31">
        <v>36071</v>
      </c>
      <c r="F38" s="1">
        <v>85</v>
      </c>
      <c r="G38" s="1">
        <v>54</v>
      </c>
      <c r="H38" s="28">
        <v>0.68580000000000008</v>
      </c>
      <c r="I38" s="1">
        <v>1</v>
      </c>
    </row>
    <row r="39" spans="1:9">
      <c r="A39" s="29">
        <v>3</v>
      </c>
      <c r="B39" s="6" t="s">
        <v>134</v>
      </c>
      <c r="C39" s="29">
        <v>35</v>
      </c>
      <c r="D39" s="7" t="s">
        <v>11</v>
      </c>
      <c r="E39" s="31">
        <v>36071</v>
      </c>
      <c r="F39" s="1">
        <v>66</v>
      </c>
      <c r="G39" s="1">
        <v>33</v>
      </c>
      <c r="H39" s="28">
        <v>0.4572</v>
      </c>
      <c r="I39" s="1">
        <v>1</v>
      </c>
    </row>
    <row r="40" spans="1:9">
      <c r="A40" s="29">
        <v>3</v>
      </c>
      <c r="B40" s="6" t="s">
        <v>134</v>
      </c>
      <c r="C40" s="29">
        <v>36</v>
      </c>
      <c r="D40" s="7" t="s">
        <v>11</v>
      </c>
      <c r="E40" s="31">
        <v>36071</v>
      </c>
      <c r="F40" s="1">
        <v>61</v>
      </c>
      <c r="G40" s="1">
        <v>68</v>
      </c>
      <c r="H40" s="28">
        <f>(0.5588+0.4572+0.4064)/3</f>
        <v>0.47413333333333335</v>
      </c>
      <c r="I40" s="1">
        <v>3</v>
      </c>
    </row>
    <row r="41" spans="1:9">
      <c r="A41" s="29">
        <v>3</v>
      </c>
      <c r="B41" s="6" t="s">
        <v>134</v>
      </c>
      <c r="C41" s="29">
        <v>37</v>
      </c>
      <c r="D41" s="7" t="s">
        <v>11</v>
      </c>
      <c r="E41" s="31">
        <v>36071</v>
      </c>
      <c r="F41" s="1">
        <v>60</v>
      </c>
      <c r="G41" s="1">
        <v>39</v>
      </c>
      <c r="H41" s="28">
        <v>0.78739999999999999</v>
      </c>
      <c r="I41" s="1">
        <v>1</v>
      </c>
    </row>
    <row r="42" spans="1:9">
      <c r="A42" s="29">
        <v>3</v>
      </c>
      <c r="B42" s="6" t="s">
        <v>134</v>
      </c>
      <c r="C42" s="29">
        <v>38</v>
      </c>
      <c r="D42" s="7" t="s">
        <v>11</v>
      </c>
      <c r="E42" s="31">
        <v>36071</v>
      </c>
      <c r="F42" s="1">
        <v>59</v>
      </c>
      <c r="G42" s="1">
        <v>62</v>
      </c>
      <c r="H42" s="28">
        <v>0.58420000000000005</v>
      </c>
      <c r="I42" s="1">
        <v>1</v>
      </c>
    </row>
    <row r="43" spans="1:9">
      <c r="A43" s="29">
        <v>3</v>
      </c>
      <c r="B43" s="6" t="s">
        <v>134</v>
      </c>
      <c r="C43" s="29">
        <v>39</v>
      </c>
      <c r="D43" s="7" t="s">
        <v>11</v>
      </c>
      <c r="E43" s="31">
        <v>36071</v>
      </c>
      <c r="F43" s="1">
        <v>58</v>
      </c>
      <c r="G43" s="1">
        <v>44</v>
      </c>
      <c r="H43" s="28">
        <v>0.96520000000000006</v>
      </c>
      <c r="I43" s="1">
        <v>1</v>
      </c>
    </row>
    <row r="44" spans="1:9">
      <c r="A44" s="29">
        <v>3</v>
      </c>
      <c r="B44" s="6" t="s">
        <v>134</v>
      </c>
      <c r="C44" s="29">
        <v>40</v>
      </c>
      <c r="D44" s="7" t="s">
        <v>11</v>
      </c>
      <c r="E44" s="31">
        <v>36071</v>
      </c>
      <c r="F44" s="1">
        <v>54</v>
      </c>
      <c r="G44" s="1">
        <v>41</v>
      </c>
      <c r="H44" s="28">
        <v>0.60960000000000003</v>
      </c>
      <c r="I44" s="1">
        <v>1</v>
      </c>
    </row>
    <row r="45" spans="1:9">
      <c r="A45" s="29">
        <v>3</v>
      </c>
      <c r="B45" s="6" t="s">
        <v>134</v>
      </c>
      <c r="C45" s="29">
        <v>41</v>
      </c>
      <c r="D45" s="7" t="s">
        <v>11</v>
      </c>
      <c r="E45" s="31">
        <v>36071</v>
      </c>
      <c r="F45" s="1">
        <v>52</v>
      </c>
      <c r="G45" s="1">
        <v>48</v>
      </c>
      <c r="H45" s="28">
        <v>0.68580000000000008</v>
      </c>
      <c r="I45" s="1">
        <v>1</v>
      </c>
    </row>
    <row r="46" spans="1:9">
      <c r="A46" s="29">
        <v>3</v>
      </c>
      <c r="B46" s="6" t="s">
        <v>134</v>
      </c>
      <c r="C46" s="29">
        <v>42</v>
      </c>
      <c r="D46" s="7" t="s">
        <v>11</v>
      </c>
      <c r="E46" s="31">
        <v>36071</v>
      </c>
      <c r="F46" s="1">
        <v>50</v>
      </c>
      <c r="G46" s="1">
        <v>56</v>
      </c>
      <c r="H46" s="28">
        <f>(0.762+0.9906)/2</f>
        <v>0.87630000000000008</v>
      </c>
      <c r="I46" s="1">
        <v>1</v>
      </c>
    </row>
    <row r="47" spans="1:9">
      <c r="A47" s="29">
        <v>3</v>
      </c>
      <c r="B47" s="6" t="s">
        <v>134</v>
      </c>
      <c r="C47" s="29">
        <v>43</v>
      </c>
      <c r="D47" s="7" t="s">
        <v>11</v>
      </c>
      <c r="E47" s="31">
        <v>36071</v>
      </c>
      <c r="F47" s="1">
        <v>48</v>
      </c>
      <c r="G47" s="1">
        <v>42</v>
      </c>
      <c r="H47" s="28">
        <v>0.93979999999999997</v>
      </c>
      <c r="I47" s="1">
        <v>1</v>
      </c>
    </row>
    <row r="48" spans="1:9">
      <c r="A48" s="29">
        <v>3</v>
      </c>
      <c r="B48" s="6" t="s">
        <v>134</v>
      </c>
      <c r="C48" s="29">
        <v>44</v>
      </c>
      <c r="D48" s="7" t="s">
        <v>11</v>
      </c>
      <c r="E48" s="31">
        <v>36071</v>
      </c>
      <c r="F48" s="1">
        <v>47</v>
      </c>
      <c r="G48" s="1">
        <v>44</v>
      </c>
      <c r="H48" s="28">
        <v>0.78739999999999999</v>
      </c>
      <c r="I48" s="1">
        <v>1</v>
      </c>
    </row>
    <row r="49" spans="1:9">
      <c r="A49" s="29">
        <v>3</v>
      </c>
      <c r="B49" s="6" t="s">
        <v>134</v>
      </c>
      <c r="C49" s="29">
        <v>45</v>
      </c>
      <c r="D49" s="7" t="s">
        <v>11</v>
      </c>
      <c r="E49" s="31">
        <v>36071</v>
      </c>
      <c r="F49" s="1">
        <v>45</v>
      </c>
      <c r="G49" s="1">
        <v>42</v>
      </c>
      <c r="H49" s="28">
        <v>0.71120000000000005</v>
      </c>
      <c r="I49" s="1">
        <v>1</v>
      </c>
    </row>
    <row r="50" spans="1:9">
      <c r="A50" s="29">
        <v>3</v>
      </c>
      <c r="B50" s="6" t="s">
        <v>134</v>
      </c>
      <c r="C50" s="29">
        <v>46</v>
      </c>
      <c r="D50" s="7" t="s">
        <v>11</v>
      </c>
      <c r="E50" s="31">
        <v>36071</v>
      </c>
      <c r="F50" s="1">
        <v>39</v>
      </c>
      <c r="G50" s="1">
        <v>34</v>
      </c>
      <c r="H50" s="28">
        <v>1.1938</v>
      </c>
      <c r="I50" s="1">
        <v>1</v>
      </c>
    </row>
    <row r="51" spans="1:9">
      <c r="A51" s="29">
        <v>3</v>
      </c>
      <c r="B51" s="6" t="s">
        <v>134</v>
      </c>
      <c r="C51" s="29">
        <v>47</v>
      </c>
      <c r="D51" s="7" t="s">
        <v>11</v>
      </c>
      <c r="E51" s="31">
        <v>36071</v>
      </c>
      <c r="F51" s="1">
        <v>39</v>
      </c>
      <c r="G51" s="1">
        <v>24</v>
      </c>
      <c r="H51" s="28">
        <v>0.55879999999999996</v>
      </c>
      <c r="I51" s="1">
        <v>1</v>
      </c>
    </row>
    <row r="52" spans="1:9">
      <c r="A52" s="29">
        <v>3</v>
      </c>
      <c r="B52" s="6" t="s">
        <v>134</v>
      </c>
      <c r="C52" s="29">
        <v>48</v>
      </c>
      <c r="D52" s="7" t="s">
        <v>11</v>
      </c>
      <c r="E52" s="31">
        <v>36071</v>
      </c>
      <c r="F52" s="1">
        <v>39</v>
      </c>
      <c r="G52" s="1">
        <v>47</v>
      </c>
      <c r="H52" s="28">
        <v>0.43180000000000002</v>
      </c>
      <c r="I52" s="1">
        <v>1</v>
      </c>
    </row>
    <row r="53" spans="1:9">
      <c r="A53" s="29">
        <v>3</v>
      </c>
      <c r="B53" s="6" t="s">
        <v>134</v>
      </c>
      <c r="C53" s="29">
        <v>49</v>
      </c>
      <c r="D53" s="7" t="s">
        <v>11</v>
      </c>
      <c r="E53" s="31">
        <v>36071</v>
      </c>
      <c r="F53" s="1">
        <v>36</v>
      </c>
      <c r="G53" s="1">
        <v>44</v>
      </c>
      <c r="H53" s="28">
        <v>0.81280000000000008</v>
      </c>
      <c r="I53" s="1">
        <v>1</v>
      </c>
    </row>
    <row r="54" spans="1:9">
      <c r="A54" s="29">
        <v>3</v>
      </c>
      <c r="B54" s="6" t="s">
        <v>134</v>
      </c>
      <c r="C54" s="29">
        <v>50</v>
      </c>
      <c r="D54" s="7" t="s">
        <v>11</v>
      </c>
      <c r="E54" s="31">
        <v>36071</v>
      </c>
      <c r="F54" s="1">
        <v>32</v>
      </c>
      <c r="G54" s="1">
        <v>17</v>
      </c>
      <c r="H54" s="28">
        <v>0.30480000000000002</v>
      </c>
      <c r="I54" s="1">
        <v>1</v>
      </c>
    </row>
    <row r="55" spans="1:9">
      <c r="A55" s="29">
        <v>3</v>
      </c>
      <c r="B55" s="6" t="s">
        <v>134</v>
      </c>
      <c r="C55" s="29">
        <v>51</v>
      </c>
      <c r="D55" s="7" t="s">
        <v>11</v>
      </c>
      <c r="E55" s="31">
        <v>36071</v>
      </c>
      <c r="F55" s="1">
        <v>30</v>
      </c>
      <c r="G55" s="1">
        <v>42</v>
      </c>
      <c r="H55" s="28">
        <v>0.91439999999999999</v>
      </c>
      <c r="I55" s="1">
        <v>1</v>
      </c>
    </row>
    <row r="56" spans="1:9">
      <c r="A56" s="29">
        <v>3</v>
      </c>
      <c r="B56" s="6" t="s">
        <v>134</v>
      </c>
      <c r="C56" s="29">
        <v>52</v>
      </c>
      <c r="D56" s="7" t="s">
        <v>11</v>
      </c>
      <c r="E56" s="31">
        <v>36071</v>
      </c>
      <c r="F56" s="1">
        <v>22</v>
      </c>
      <c r="G56" s="1">
        <v>8</v>
      </c>
      <c r="H56" s="28">
        <v>0.27939999999999998</v>
      </c>
      <c r="I56" s="1">
        <v>1</v>
      </c>
    </row>
    <row r="57" spans="1:9">
      <c r="A57" s="29">
        <v>4</v>
      </c>
      <c r="B57" s="20" t="s">
        <v>135</v>
      </c>
      <c r="C57" s="29">
        <v>53</v>
      </c>
      <c r="D57" s="7" t="s">
        <v>11</v>
      </c>
      <c r="E57" s="32">
        <v>35835</v>
      </c>
      <c r="F57" s="1">
        <v>111</v>
      </c>
      <c r="G57" s="1">
        <v>40</v>
      </c>
      <c r="H57" s="1">
        <v>1.33</v>
      </c>
      <c r="I57" s="1">
        <v>1</v>
      </c>
    </row>
    <row r="58" spans="1:9">
      <c r="A58" s="29">
        <v>4</v>
      </c>
      <c r="B58" s="20" t="s">
        <v>135</v>
      </c>
      <c r="C58" s="29">
        <v>54</v>
      </c>
      <c r="D58" s="7" t="s">
        <v>11</v>
      </c>
      <c r="E58" s="32">
        <v>35835</v>
      </c>
      <c r="F58" s="1">
        <v>94</v>
      </c>
      <c r="G58" s="1">
        <v>92</v>
      </c>
      <c r="H58" s="1">
        <v>0.71</v>
      </c>
      <c r="I58" s="1">
        <v>1</v>
      </c>
    </row>
    <row r="59" spans="1:9">
      <c r="A59" s="29">
        <v>4</v>
      </c>
      <c r="B59" s="20" t="s">
        <v>135</v>
      </c>
      <c r="C59" s="29">
        <v>55</v>
      </c>
      <c r="D59" s="7" t="s">
        <v>11</v>
      </c>
      <c r="E59" s="32">
        <v>35835</v>
      </c>
      <c r="F59" s="1">
        <v>90</v>
      </c>
      <c r="G59" s="1">
        <v>56</v>
      </c>
      <c r="H59" s="1">
        <v>0.94</v>
      </c>
      <c r="I59" s="1">
        <v>1</v>
      </c>
    </row>
    <row r="60" spans="1:9">
      <c r="A60" s="29">
        <v>4</v>
      </c>
      <c r="B60" s="20" t="s">
        <v>135</v>
      </c>
      <c r="C60" s="29">
        <v>56</v>
      </c>
      <c r="D60" s="7" t="s">
        <v>11</v>
      </c>
      <c r="E60" s="32">
        <v>35835</v>
      </c>
      <c r="F60" s="1">
        <v>90</v>
      </c>
      <c r="G60" s="1">
        <v>40</v>
      </c>
      <c r="H60" s="1">
        <v>0.73</v>
      </c>
      <c r="I60" s="1">
        <v>1</v>
      </c>
    </row>
    <row r="61" spans="1:9">
      <c r="A61" s="29">
        <v>4</v>
      </c>
      <c r="B61" s="20" t="s">
        <v>135</v>
      </c>
      <c r="C61" s="29">
        <v>57</v>
      </c>
      <c r="D61" s="7" t="s">
        <v>11</v>
      </c>
      <c r="E61" s="32">
        <v>35835</v>
      </c>
      <c r="F61" s="1">
        <v>77</v>
      </c>
      <c r="G61" s="1">
        <v>68</v>
      </c>
      <c r="H61" s="1">
        <v>1.17</v>
      </c>
      <c r="I61" s="1">
        <v>1</v>
      </c>
    </row>
    <row r="62" spans="1:9">
      <c r="A62" s="29">
        <v>4</v>
      </c>
      <c r="B62" s="20" t="s">
        <v>135</v>
      </c>
      <c r="C62" s="29">
        <v>58</v>
      </c>
      <c r="D62" s="7" t="s">
        <v>11</v>
      </c>
      <c r="E62" s="32">
        <v>35835</v>
      </c>
      <c r="F62" s="1">
        <v>60</v>
      </c>
      <c r="G62" s="1">
        <v>40</v>
      </c>
      <c r="H62" s="1">
        <v>1.1499999999999999</v>
      </c>
      <c r="I62" s="1">
        <v>1</v>
      </c>
    </row>
    <row r="63" spans="1:9">
      <c r="A63" s="29">
        <v>4</v>
      </c>
      <c r="B63" s="20" t="s">
        <v>135</v>
      </c>
      <c r="C63" s="29">
        <v>59</v>
      </c>
      <c r="D63" s="7" t="s">
        <v>11</v>
      </c>
      <c r="E63" s="32">
        <v>35835</v>
      </c>
      <c r="F63" s="1">
        <v>56</v>
      </c>
      <c r="G63" s="1">
        <v>62</v>
      </c>
      <c r="H63" s="1">
        <v>1.04</v>
      </c>
      <c r="I63" s="1">
        <v>1</v>
      </c>
    </row>
    <row r="64" spans="1:9">
      <c r="A64" s="29">
        <v>4</v>
      </c>
      <c r="B64" s="20" t="s">
        <v>135</v>
      </c>
      <c r="C64" s="29">
        <v>60</v>
      </c>
      <c r="D64" s="7" t="s">
        <v>11</v>
      </c>
      <c r="E64" s="32">
        <v>35835</v>
      </c>
      <c r="F64" s="1">
        <v>55</v>
      </c>
      <c r="G64" s="1">
        <v>53</v>
      </c>
      <c r="H64" s="1">
        <v>1.41</v>
      </c>
      <c r="I64" s="1">
        <v>1</v>
      </c>
    </row>
    <row r="65" spans="1:9">
      <c r="A65" s="29">
        <v>4</v>
      </c>
      <c r="B65" s="20" t="s">
        <v>135</v>
      </c>
      <c r="C65" s="29">
        <v>61</v>
      </c>
      <c r="D65" s="7" t="s">
        <v>11</v>
      </c>
      <c r="E65" s="32">
        <v>35835</v>
      </c>
      <c r="F65" s="1">
        <v>52</v>
      </c>
      <c r="G65" s="1">
        <v>70</v>
      </c>
      <c r="H65" s="1">
        <v>1.08</v>
      </c>
      <c r="I65" s="1">
        <v>1</v>
      </c>
    </row>
    <row r="66" spans="1:9">
      <c r="A66" s="29">
        <v>4</v>
      </c>
      <c r="B66" s="20" t="s">
        <v>135</v>
      </c>
      <c r="C66" s="29">
        <v>62</v>
      </c>
      <c r="D66" s="7" t="s">
        <v>11</v>
      </c>
      <c r="E66" s="32">
        <v>35835</v>
      </c>
      <c r="F66" s="1">
        <v>46</v>
      </c>
      <c r="G66" s="1">
        <v>89</v>
      </c>
      <c r="H66" s="1">
        <v>0.82</v>
      </c>
      <c r="I66" s="1">
        <v>1</v>
      </c>
    </row>
    <row r="67" spans="1:9">
      <c r="A67" s="29">
        <v>4</v>
      </c>
      <c r="B67" s="20" t="s">
        <v>135</v>
      </c>
      <c r="C67" s="29">
        <v>63</v>
      </c>
      <c r="D67" s="7" t="s">
        <v>11</v>
      </c>
      <c r="E67" s="32">
        <v>35835</v>
      </c>
      <c r="F67" s="1">
        <v>43</v>
      </c>
      <c r="G67" s="1">
        <v>20</v>
      </c>
      <c r="H67" s="1">
        <v>0.38</v>
      </c>
      <c r="I67" s="1">
        <v>1</v>
      </c>
    </row>
    <row r="68" spans="1:9">
      <c r="A68" s="29">
        <v>4</v>
      </c>
      <c r="B68" s="20" t="s">
        <v>135</v>
      </c>
      <c r="C68" s="29">
        <v>64</v>
      </c>
      <c r="D68" s="7" t="s">
        <v>11</v>
      </c>
      <c r="E68" s="32">
        <v>35835</v>
      </c>
      <c r="F68" s="1">
        <v>42</v>
      </c>
      <c r="G68" s="1">
        <v>53</v>
      </c>
      <c r="H68" s="1">
        <v>0.3</v>
      </c>
      <c r="I68" s="1">
        <v>1</v>
      </c>
    </row>
    <row r="69" spans="1:9">
      <c r="A69" s="29">
        <v>4</v>
      </c>
      <c r="B69" s="20" t="s">
        <v>135</v>
      </c>
      <c r="C69" s="29">
        <v>65</v>
      </c>
      <c r="D69" s="7" t="s">
        <v>11</v>
      </c>
      <c r="E69" s="32">
        <v>35835</v>
      </c>
      <c r="F69" s="1">
        <v>39</v>
      </c>
      <c r="G69" s="1">
        <v>59</v>
      </c>
      <c r="H69" s="1">
        <v>0.91</v>
      </c>
      <c r="I69" s="1">
        <v>1</v>
      </c>
    </row>
    <row r="70" spans="1:9">
      <c r="A70" s="29">
        <v>5</v>
      </c>
      <c r="B70" s="2" t="s">
        <v>136</v>
      </c>
      <c r="C70" s="29">
        <v>66</v>
      </c>
      <c r="D70" s="7" t="s">
        <v>11</v>
      </c>
      <c r="E70" s="32">
        <v>35834</v>
      </c>
      <c r="F70" s="1">
        <v>98</v>
      </c>
      <c r="G70" s="1">
        <v>76</v>
      </c>
      <c r="H70" s="1">
        <v>1.96</v>
      </c>
      <c r="I70" s="1">
        <v>1</v>
      </c>
    </row>
    <row r="71" spans="1:9">
      <c r="A71" s="29">
        <v>5</v>
      </c>
      <c r="B71" s="2" t="s">
        <v>136</v>
      </c>
      <c r="C71" s="29">
        <v>67</v>
      </c>
      <c r="D71" s="7" t="s">
        <v>11</v>
      </c>
      <c r="E71" s="32">
        <v>35834</v>
      </c>
      <c r="F71" s="1">
        <v>90</v>
      </c>
      <c r="G71" s="1">
        <v>63</v>
      </c>
      <c r="H71" s="1">
        <v>1.9</v>
      </c>
      <c r="I71" s="1">
        <v>1</v>
      </c>
    </row>
    <row r="72" spans="1:9">
      <c r="A72" s="29">
        <v>5</v>
      </c>
      <c r="B72" s="2" t="s">
        <v>136</v>
      </c>
      <c r="C72" s="29">
        <v>68</v>
      </c>
      <c r="D72" s="7" t="s">
        <v>11</v>
      </c>
      <c r="E72" s="32">
        <v>35834</v>
      </c>
      <c r="F72" s="1">
        <v>90</v>
      </c>
      <c r="G72" s="1">
        <v>106</v>
      </c>
      <c r="H72" s="1">
        <v>1.29</v>
      </c>
      <c r="I72" s="1">
        <v>1</v>
      </c>
    </row>
    <row r="73" spans="1:9">
      <c r="A73" s="29">
        <v>5</v>
      </c>
      <c r="B73" s="2" t="s">
        <v>136</v>
      </c>
      <c r="C73" s="29">
        <v>69</v>
      </c>
      <c r="D73" s="7" t="s">
        <v>11</v>
      </c>
      <c r="E73" s="32">
        <v>35834</v>
      </c>
      <c r="F73" s="1">
        <v>89</v>
      </c>
      <c r="G73" s="1">
        <v>94</v>
      </c>
      <c r="H73" s="1">
        <v>1.81</v>
      </c>
      <c r="I73" s="1">
        <v>1</v>
      </c>
    </row>
    <row r="74" spans="1:9">
      <c r="A74" s="29">
        <v>5</v>
      </c>
      <c r="B74" s="2" t="s">
        <v>136</v>
      </c>
      <c r="C74" s="29">
        <v>70</v>
      </c>
      <c r="D74" s="7" t="s">
        <v>11</v>
      </c>
      <c r="E74" s="32">
        <v>35834</v>
      </c>
      <c r="F74" s="1">
        <v>83</v>
      </c>
      <c r="G74" s="1">
        <v>100</v>
      </c>
      <c r="H74" s="1">
        <v>1.63</v>
      </c>
      <c r="I74" s="1">
        <v>1</v>
      </c>
    </row>
    <row r="75" spans="1:9">
      <c r="A75" s="29">
        <v>5</v>
      </c>
      <c r="B75" s="2" t="s">
        <v>136</v>
      </c>
      <c r="C75" s="29">
        <v>71</v>
      </c>
      <c r="D75" s="7" t="s">
        <v>11</v>
      </c>
      <c r="E75" s="32">
        <v>35834</v>
      </c>
      <c r="F75" s="1">
        <v>83</v>
      </c>
      <c r="G75" s="1">
        <v>68</v>
      </c>
      <c r="H75" s="1">
        <v>1.21</v>
      </c>
      <c r="I75" s="1">
        <v>1</v>
      </c>
    </row>
    <row r="76" spans="1:9">
      <c r="A76" s="29">
        <v>5</v>
      </c>
      <c r="B76" s="2" t="s">
        <v>136</v>
      </c>
      <c r="C76" s="29">
        <v>72</v>
      </c>
      <c r="D76" s="7" t="s">
        <v>11</v>
      </c>
      <c r="E76" s="32">
        <v>35834</v>
      </c>
      <c r="F76" s="1">
        <v>76</v>
      </c>
      <c r="G76" s="1">
        <v>91</v>
      </c>
      <c r="H76" s="1">
        <v>1.27</v>
      </c>
      <c r="I76" s="1">
        <v>1</v>
      </c>
    </row>
    <row r="77" spans="1:9">
      <c r="A77" s="29">
        <v>5</v>
      </c>
      <c r="B77" s="2" t="s">
        <v>136</v>
      </c>
      <c r="C77" s="29">
        <v>73</v>
      </c>
      <c r="D77" s="7" t="s">
        <v>11</v>
      </c>
      <c r="E77" s="32">
        <v>35834</v>
      </c>
      <c r="F77" s="1">
        <v>63</v>
      </c>
      <c r="G77" s="1">
        <v>69</v>
      </c>
      <c r="H77" s="1">
        <v>0.33</v>
      </c>
      <c r="I77" s="1">
        <v>1</v>
      </c>
    </row>
    <row r="78" spans="1:9">
      <c r="A78" s="29">
        <v>5</v>
      </c>
      <c r="B78" s="2" t="s">
        <v>136</v>
      </c>
      <c r="C78" s="29">
        <v>74</v>
      </c>
      <c r="D78" s="7" t="s">
        <v>11</v>
      </c>
      <c r="E78" s="32">
        <v>35834</v>
      </c>
      <c r="F78" s="1">
        <v>61</v>
      </c>
      <c r="G78" s="1">
        <v>72</v>
      </c>
      <c r="H78" s="1">
        <v>0.42</v>
      </c>
      <c r="I78" s="1">
        <v>1</v>
      </c>
    </row>
    <row r="79" spans="1:9">
      <c r="A79" s="29">
        <v>5</v>
      </c>
      <c r="B79" s="2" t="s">
        <v>136</v>
      </c>
      <c r="C79" s="29">
        <v>75</v>
      </c>
      <c r="D79" s="7" t="s">
        <v>11</v>
      </c>
      <c r="E79" s="32">
        <v>35834</v>
      </c>
      <c r="F79" s="1">
        <v>60</v>
      </c>
      <c r="G79" s="1">
        <v>56</v>
      </c>
      <c r="H79" s="1">
        <v>1.01</v>
      </c>
      <c r="I79" s="1">
        <v>1</v>
      </c>
    </row>
    <row r="80" spans="1:9">
      <c r="A80" s="29">
        <v>5</v>
      </c>
      <c r="B80" s="2" t="s">
        <v>136</v>
      </c>
      <c r="C80" s="29">
        <v>76</v>
      </c>
      <c r="D80" s="7" t="s">
        <v>11</v>
      </c>
      <c r="E80" s="32">
        <v>35834</v>
      </c>
      <c r="F80" s="1">
        <v>56</v>
      </c>
      <c r="G80" s="1">
        <v>51</v>
      </c>
      <c r="H80" s="1">
        <v>0.9</v>
      </c>
      <c r="I80" s="1">
        <v>1</v>
      </c>
    </row>
    <row r="81" spans="1:9">
      <c r="A81" s="29">
        <v>5</v>
      </c>
      <c r="B81" s="2" t="s">
        <v>136</v>
      </c>
      <c r="C81" s="29">
        <v>77</v>
      </c>
      <c r="D81" s="7" t="s">
        <v>11</v>
      </c>
      <c r="E81" s="32">
        <v>35834</v>
      </c>
      <c r="F81" s="1">
        <v>55</v>
      </c>
      <c r="G81" s="1">
        <v>29</v>
      </c>
      <c r="H81" s="1">
        <v>1.01</v>
      </c>
      <c r="I81" s="1">
        <v>1</v>
      </c>
    </row>
    <row r="82" spans="1:9">
      <c r="A82" s="29">
        <v>5</v>
      </c>
      <c r="B82" s="2" t="s">
        <v>136</v>
      </c>
      <c r="C82" s="29">
        <v>78</v>
      </c>
      <c r="D82" s="7" t="s">
        <v>11</v>
      </c>
      <c r="E82" s="32">
        <v>35834</v>
      </c>
      <c r="F82" s="1">
        <v>51</v>
      </c>
      <c r="G82" s="1">
        <v>34</v>
      </c>
      <c r="H82" s="1">
        <v>0.56000000000000005</v>
      </c>
      <c r="I82" s="1">
        <v>1</v>
      </c>
    </row>
    <row r="83" spans="1:9">
      <c r="A83" s="29">
        <v>5</v>
      </c>
      <c r="B83" s="2" t="s">
        <v>136</v>
      </c>
      <c r="C83" s="29">
        <v>79</v>
      </c>
      <c r="D83" s="7" t="s">
        <v>11</v>
      </c>
      <c r="E83" s="32">
        <v>35834</v>
      </c>
      <c r="F83" s="1">
        <v>47</v>
      </c>
      <c r="G83" s="1">
        <v>28</v>
      </c>
      <c r="H83" s="1">
        <v>1.3</v>
      </c>
      <c r="I83" s="1">
        <v>1</v>
      </c>
    </row>
    <row r="84" spans="1:9">
      <c r="A84" s="29">
        <v>5</v>
      </c>
      <c r="B84" s="2" t="s">
        <v>136</v>
      </c>
      <c r="C84" s="29">
        <v>80</v>
      </c>
      <c r="D84" s="7" t="s">
        <v>11</v>
      </c>
      <c r="E84" s="32">
        <v>35834</v>
      </c>
      <c r="F84" s="1">
        <v>43</v>
      </c>
      <c r="G84" s="1">
        <v>49</v>
      </c>
      <c r="H84" s="1">
        <v>1.29</v>
      </c>
      <c r="I84" s="1">
        <v>1</v>
      </c>
    </row>
    <row r="85" spans="1:9">
      <c r="A85" s="29">
        <v>5</v>
      </c>
      <c r="B85" s="2" t="s">
        <v>136</v>
      </c>
      <c r="C85" s="29">
        <v>81</v>
      </c>
      <c r="D85" s="7" t="s">
        <v>11</v>
      </c>
      <c r="E85" s="32">
        <v>35834</v>
      </c>
      <c r="F85" s="1">
        <v>39</v>
      </c>
      <c r="G85" s="1">
        <v>75</v>
      </c>
      <c r="H85" s="1">
        <v>1.24</v>
      </c>
      <c r="I85" s="1">
        <v>1</v>
      </c>
    </row>
    <row r="86" spans="1:9">
      <c r="A86" s="29">
        <v>5</v>
      </c>
      <c r="B86" s="2" t="s">
        <v>136</v>
      </c>
      <c r="C86" s="29">
        <v>82</v>
      </c>
      <c r="D86" s="7" t="s">
        <v>11</v>
      </c>
      <c r="E86" s="32">
        <v>35834</v>
      </c>
      <c r="F86" s="1">
        <v>35</v>
      </c>
      <c r="G86" s="1">
        <v>28</v>
      </c>
      <c r="H86" s="1">
        <v>1.1000000000000001</v>
      </c>
      <c r="I86" s="1">
        <v>1</v>
      </c>
    </row>
    <row r="87" spans="1:9">
      <c r="A87" s="29">
        <v>5</v>
      </c>
      <c r="B87" s="2" t="s">
        <v>136</v>
      </c>
      <c r="C87" s="29">
        <v>83</v>
      </c>
      <c r="D87" s="7" t="s">
        <v>11</v>
      </c>
      <c r="E87" s="32">
        <v>35834</v>
      </c>
      <c r="F87" s="1">
        <v>28</v>
      </c>
      <c r="G87" s="1">
        <v>26</v>
      </c>
      <c r="H87" s="1">
        <v>0.94</v>
      </c>
      <c r="I87" s="1">
        <v>1</v>
      </c>
    </row>
    <row r="88" spans="1:9">
      <c r="A88" s="29">
        <v>5</v>
      </c>
      <c r="B88" s="2" t="s">
        <v>136</v>
      </c>
      <c r="C88" s="29">
        <v>84</v>
      </c>
      <c r="D88" s="7" t="s">
        <v>11</v>
      </c>
      <c r="E88" s="32">
        <v>35834</v>
      </c>
      <c r="F88" s="1">
        <v>27</v>
      </c>
      <c r="G88" s="1">
        <v>21</v>
      </c>
      <c r="H88" s="1">
        <v>0.83</v>
      </c>
      <c r="I88" s="1">
        <v>1</v>
      </c>
    </row>
    <row r="89" spans="1:9">
      <c r="A89" s="29">
        <v>5</v>
      </c>
      <c r="B89" s="2" t="s">
        <v>136</v>
      </c>
      <c r="C89" s="29">
        <v>85</v>
      </c>
      <c r="D89" s="7" t="s">
        <v>11</v>
      </c>
      <c r="E89" s="32">
        <v>35834</v>
      </c>
      <c r="F89" s="1">
        <v>20</v>
      </c>
      <c r="G89" s="1">
        <v>12</v>
      </c>
      <c r="H89" s="1">
        <v>0.84</v>
      </c>
      <c r="I89" s="1">
        <v>1</v>
      </c>
    </row>
    <row r="90" spans="1:9">
      <c r="A90" s="29">
        <v>6</v>
      </c>
      <c r="B90" s="6" t="s">
        <v>137</v>
      </c>
      <c r="C90" s="29">
        <v>86</v>
      </c>
      <c r="D90" s="7" t="s">
        <v>7</v>
      </c>
      <c r="E90" s="32">
        <v>35833</v>
      </c>
      <c r="F90" s="1">
        <v>68</v>
      </c>
      <c r="G90" s="1">
        <v>32</v>
      </c>
      <c r="H90" s="1">
        <v>0.64</v>
      </c>
      <c r="I90" s="1">
        <v>1</v>
      </c>
    </row>
    <row r="91" spans="1:9">
      <c r="A91" s="29">
        <v>6</v>
      </c>
      <c r="B91" s="6" t="s">
        <v>137</v>
      </c>
      <c r="C91" s="29">
        <v>87</v>
      </c>
      <c r="D91" s="7" t="s">
        <v>7</v>
      </c>
      <c r="E91" s="32">
        <v>35833</v>
      </c>
      <c r="F91" s="1">
        <v>66</v>
      </c>
      <c r="G91" s="1">
        <v>82</v>
      </c>
      <c r="H91" s="1">
        <v>0.36</v>
      </c>
      <c r="I91" s="1">
        <v>1</v>
      </c>
    </row>
    <row r="92" spans="1:9">
      <c r="A92" s="29">
        <v>6</v>
      </c>
      <c r="B92" s="6" t="s">
        <v>137</v>
      </c>
      <c r="C92" s="29">
        <v>88</v>
      </c>
      <c r="D92" s="7" t="s">
        <v>7</v>
      </c>
      <c r="E92" s="32">
        <v>35833</v>
      </c>
      <c r="F92" s="1">
        <v>41</v>
      </c>
      <c r="G92" s="1">
        <v>29</v>
      </c>
      <c r="H92" s="1">
        <v>0.56999999999999995</v>
      </c>
      <c r="I92" s="1">
        <v>1</v>
      </c>
    </row>
    <row r="93" spans="1:9">
      <c r="A93" s="29">
        <v>6</v>
      </c>
      <c r="B93" s="6" t="s">
        <v>137</v>
      </c>
      <c r="C93" s="29">
        <v>89</v>
      </c>
      <c r="D93" s="7" t="s">
        <v>7</v>
      </c>
      <c r="E93" s="32">
        <v>35833</v>
      </c>
      <c r="F93" s="1">
        <v>38</v>
      </c>
      <c r="G93" s="1">
        <v>28</v>
      </c>
      <c r="H93" s="1">
        <v>0.35</v>
      </c>
      <c r="I93" s="1">
        <v>1</v>
      </c>
    </row>
    <row r="94" spans="1:9">
      <c r="A94" s="29">
        <v>6</v>
      </c>
      <c r="B94" s="6" t="s">
        <v>137</v>
      </c>
      <c r="C94" s="29">
        <v>90</v>
      </c>
      <c r="D94" s="7" t="s">
        <v>7</v>
      </c>
      <c r="E94" s="32">
        <v>35833</v>
      </c>
      <c r="F94" s="1">
        <v>23</v>
      </c>
      <c r="G94" s="1">
        <v>18</v>
      </c>
      <c r="H94" s="1">
        <v>0.35</v>
      </c>
      <c r="I94" s="1">
        <v>1</v>
      </c>
    </row>
    <row r="95" spans="1:9">
      <c r="A95" s="29">
        <v>6</v>
      </c>
      <c r="B95" s="6" t="s">
        <v>137</v>
      </c>
      <c r="C95" s="29">
        <v>91</v>
      </c>
      <c r="D95" s="7" t="s">
        <v>10</v>
      </c>
      <c r="E95" s="32">
        <v>35833</v>
      </c>
      <c r="F95" s="1">
        <v>34</v>
      </c>
      <c r="G95" s="1">
        <v>15</v>
      </c>
      <c r="H95" s="1">
        <v>0.49</v>
      </c>
      <c r="I95" s="1">
        <v>1</v>
      </c>
    </row>
    <row r="96" spans="1:9">
      <c r="A96" s="29">
        <v>6</v>
      </c>
      <c r="B96" s="6" t="s">
        <v>137</v>
      </c>
      <c r="C96" s="29">
        <v>92</v>
      </c>
      <c r="D96" s="7" t="s">
        <v>10</v>
      </c>
      <c r="E96" s="32">
        <v>35833</v>
      </c>
      <c r="F96" s="1">
        <v>24</v>
      </c>
      <c r="G96" s="1">
        <v>10</v>
      </c>
      <c r="H96" s="1">
        <v>0.25</v>
      </c>
      <c r="I96" s="1">
        <v>1</v>
      </c>
    </row>
    <row r="97" spans="1:9">
      <c r="A97" s="29">
        <v>6</v>
      </c>
      <c r="B97" s="6" t="s">
        <v>137</v>
      </c>
      <c r="C97" s="29">
        <v>93</v>
      </c>
      <c r="D97" s="7" t="s">
        <v>11</v>
      </c>
      <c r="E97" s="32">
        <v>35833</v>
      </c>
      <c r="F97" s="1">
        <v>99</v>
      </c>
      <c r="G97" s="1">
        <v>70</v>
      </c>
      <c r="H97" s="1">
        <v>0.85</v>
      </c>
      <c r="I97" s="1">
        <v>1</v>
      </c>
    </row>
    <row r="98" spans="1:9">
      <c r="A98" s="29">
        <v>6</v>
      </c>
      <c r="B98" s="6" t="s">
        <v>137</v>
      </c>
      <c r="C98" s="29">
        <v>94</v>
      </c>
      <c r="D98" s="7" t="s">
        <v>11</v>
      </c>
      <c r="E98" s="32">
        <v>35833</v>
      </c>
      <c r="F98" s="1">
        <v>85</v>
      </c>
      <c r="G98" s="1">
        <v>116</v>
      </c>
      <c r="H98" s="1">
        <v>0.81</v>
      </c>
      <c r="I98" s="1">
        <v>1</v>
      </c>
    </row>
    <row r="99" spans="1:9">
      <c r="A99" s="29">
        <v>6</v>
      </c>
      <c r="B99" s="6" t="s">
        <v>137</v>
      </c>
      <c r="C99" s="29">
        <v>95</v>
      </c>
      <c r="D99" s="7" t="s">
        <v>11</v>
      </c>
      <c r="E99" s="32">
        <v>35833</v>
      </c>
      <c r="F99" s="1">
        <v>83</v>
      </c>
      <c r="G99" s="1">
        <v>77</v>
      </c>
      <c r="H99" s="1">
        <v>0.91</v>
      </c>
      <c r="I99" s="1">
        <v>1</v>
      </c>
    </row>
    <row r="100" spans="1:9">
      <c r="A100" s="29">
        <v>6</v>
      </c>
      <c r="B100" s="6" t="s">
        <v>137</v>
      </c>
      <c r="C100" s="29">
        <v>96</v>
      </c>
      <c r="D100" s="7" t="s">
        <v>11</v>
      </c>
      <c r="E100" s="32">
        <v>35833</v>
      </c>
      <c r="F100" s="1">
        <v>83</v>
      </c>
      <c r="G100" s="1">
        <v>57</v>
      </c>
      <c r="H100" s="1">
        <v>0.53</v>
      </c>
      <c r="I100" s="1">
        <v>1</v>
      </c>
    </row>
    <row r="101" spans="1:9">
      <c r="A101" s="29">
        <v>6</v>
      </c>
      <c r="B101" s="6" t="s">
        <v>137</v>
      </c>
      <c r="C101" s="29">
        <v>97</v>
      </c>
      <c r="D101" s="7" t="s">
        <v>11</v>
      </c>
      <c r="E101" s="32">
        <v>35833</v>
      </c>
      <c r="F101" s="1">
        <f>(81+73)/2</f>
        <v>77</v>
      </c>
      <c r="G101" s="1">
        <v>93</v>
      </c>
      <c r="H101" s="1">
        <v>0.875</v>
      </c>
      <c r="I101" s="1">
        <v>1</v>
      </c>
    </row>
    <row r="102" spans="1:9">
      <c r="A102" s="29">
        <v>6</v>
      </c>
      <c r="B102" s="6" t="s">
        <v>137</v>
      </c>
      <c r="C102" s="29">
        <v>98</v>
      </c>
      <c r="D102" s="7" t="s">
        <v>11</v>
      </c>
      <c r="E102" s="32">
        <v>35833</v>
      </c>
      <c r="F102" s="1">
        <v>74</v>
      </c>
      <c r="G102" s="1">
        <v>69</v>
      </c>
      <c r="H102" s="1">
        <v>0.52</v>
      </c>
      <c r="I102" s="1">
        <v>1</v>
      </c>
    </row>
    <row r="103" spans="1:9">
      <c r="A103" s="29">
        <v>6</v>
      </c>
      <c r="B103" s="6" t="s">
        <v>137</v>
      </c>
      <c r="C103" s="29">
        <v>99</v>
      </c>
      <c r="D103" s="7" t="s">
        <v>11</v>
      </c>
      <c r="E103" s="32">
        <v>35833</v>
      </c>
      <c r="F103" s="1">
        <f>(99+50+69)/3</f>
        <v>72.666666666666671</v>
      </c>
      <c r="G103" s="1">
        <v>120</v>
      </c>
      <c r="H103" s="1">
        <v>1</v>
      </c>
      <c r="I103" s="1">
        <v>3</v>
      </c>
    </row>
    <row r="104" spans="1:9">
      <c r="A104" s="29">
        <v>6</v>
      </c>
      <c r="B104" s="6" t="s">
        <v>137</v>
      </c>
      <c r="C104" s="29">
        <v>100</v>
      </c>
      <c r="D104" s="7" t="s">
        <v>11</v>
      </c>
      <c r="E104" s="32">
        <v>35833</v>
      </c>
      <c r="F104" s="1">
        <v>71</v>
      </c>
      <c r="G104" s="1">
        <v>53</v>
      </c>
      <c r="H104" s="1">
        <v>0.8</v>
      </c>
      <c r="I104" s="1">
        <v>1</v>
      </c>
    </row>
    <row r="105" spans="1:9">
      <c r="A105" s="29">
        <v>6</v>
      </c>
      <c r="B105" s="6" t="s">
        <v>137</v>
      </c>
      <c r="C105" s="29">
        <v>101</v>
      </c>
      <c r="D105" s="7" t="s">
        <v>11</v>
      </c>
      <c r="E105" s="32">
        <v>35833</v>
      </c>
      <c r="F105" s="1">
        <f>(76+80+56+54)/4</f>
        <v>66.5</v>
      </c>
      <c r="G105" s="1">
        <v>122</v>
      </c>
      <c r="H105" s="1">
        <v>1.0375000000000001</v>
      </c>
      <c r="I105" s="10">
        <v>4</v>
      </c>
    </row>
    <row r="106" spans="1:9">
      <c r="A106" s="29">
        <v>6</v>
      </c>
      <c r="B106" s="6" t="s">
        <v>137</v>
      </c>
      <c r="C106" s="29">
        <v>102</v>
      </c>
      <c r="D106" s="7" t="s">
        <v>11</v>
      </c>
      <c r="E106" s="32">
        <v>35833</v>
      </c>
      <c r="F106" s="1">
        <v>63</v>
      </c>
      <c r="G106" s="1">
        <v>40</v>
      </c>
      <c r="H106" s="1">
        <v>1.24</v>
      </c>
      <c r="I106" s="1">
        <v>1</v>
      </c>
    </row>
    <row r="107" spans="1:9">
      <c r="A107" s="29">
        <v>6</v>
      </c>
      <c r="B107" s="6" t="s">
        <v>137</v>
      </c>
      <c r="C107" s="29">
        <v>103</v>
      </c>
      <c r="D107" s="7" t="s">
        <v>11</v>
      </c>
      <c r="E107" s="32">
        <v>35833</v>
      </c>
      <c r="F107" s="1">
        <v>62</v>
      </c>
      <c r="G107" s="1">
        <v>63</v>
      </c>
      <c r="H107" s="1">
        <v>0.44</v>
      </c>
      <c r="I107" s="1">
        <v>1</v>
      </c>
    </row>
    <row r="108" spans="1:9">
      <c r="A108" s="29">
        <v>6</v>
      </c>
      <c r="B108" s="6" t="s">
        <v>137</v>
      </c>
      <c r="C108" s="29">
        <v>104</v>
      </c>
      <c r="D108" s="7" t="s">
        <v>11</v>
      </c>
      <c r="E108" s="32">
        <v>35833</v>
      </c>
      <c r="F108" s="1">
        <v>62</v>
      </c>
      <c r="G108" s="1">
        <v>37</v>
      </c>
      <c r="H108" s="1">
        <v>0.43</v>
      </c>
      <c r="I108" s="1">
        <v>1</v>
      </c>
    </row>
    <row r="109" spans="1:9">
      <c r="A109" s="29">
        <v>6</v>
      </c>
      <c r="B109" s="6" t="s">
        <v>137</v>
      </c>
      <c r="C109" s="29">
        <v>105</v>
      </c>
      <c r="D109" s="7" t="s">
        <v>11</v>
      </c>
      <c r="E109" s="32">
        <v>35833</v>
      </c>
      <c r="F109" s="1">
        <v>61</v>
      </c>
      <c r="G109" s="1">
        <v>40</v>
      </c>
      <c r="H109" s="1">
        <v>0.67</v>
      </c>
      <c r="I109" s="1">
        <v>1</v>
      </c>
    </row>
    <row r="110" spans="1:9">
      <c r="A110" s="29">
        <v>6</v>
      </c>
      <c r="B110" s="6" t="s">
        <v>137</v>
      </c>
      <c r="C110" s="29">
        <v>106</v>
      </c>
      <c r="D110" s="7" t="s">
        <v>11</v>
      </c>
      <c r="E110" s="32">
        <v>35833</v>
      </c>
      <c r="F110" s="1">
        <v>59</v>
      </c>
      <c r="G110" s="1">
        <v>62</v>
      </c>
      <c r="H110" s="1">
        <v>0.74</v>
      </c>
      <c r="I110" s="1">
        <v>1</v>
      </c>
    </row>
    <row r="111" spans="1:9">
      <c r="A111" s="29">
        <v>6</v>
      </c>
      <c r="B111" s="6" t="s">
        <v>137</v>
      </c>
      <c r="C111" s="29">
        <v>107</v>
      </c>
      <c r="D111" s="7" t="s">
        <v>11</v>
      </c>
      <c r="E111" s="32">
        <v>35833</v>
      </c>
      <c r="F111" s="1">
        <v>58</v>
      </c>
      <c r="G111" s="1">
        <v>30</v>
      </c>
      <c r="H111" s="1">
        <v>0.44</v>
      </c>
      <c r="I111" s="1">
        <v>1</v>
      </c>
    </row>
    <row r="112" spans="1:9">
      <c r="A112" s="29">
        <v>6</v>
      </c>
      <c r="B112" s="6" t="s">
        <v>137</v>
      </c>
      <c r="C112" s="29">
        <v>108</v>
      </c>
      <c r="D112" s="7" t="s">
        <v>11</v>
      </c>
      <c r="E112" s="32">
        <v>35833</v>
      </c>
      <c r="F112" s="1">
        <v>49</v>
      </c>
      <c r="G112" s="1">
        <v>33</v>
      </c>
      <c r="H112" s="1">
        <v>0.11799999999999999</v>
      </c>
      <c r="I112" s="1">
        <v>1</v>
      </c>
    </row>
    <row r="113" spans="1:9">
      <c r="A113" s="29">
        <v>6</v>
      </c>
      <c r="B113" s="6" t="s">
        <v>137</v>
      </c>
      <c r="C113" s="29">
        <v>109</v>
      </c>
      <c r="D113" s="7" t="s">
        <v>11</v>
      </c>
      <c r="E113" s="32">
        <v>35833</v>
      </c>
      <c r="F113" s="1">
        <v>48</v>
      </c>
      <c r="G113" s="1">
        <v>37</v>
      </c>
      <c r="H113" s="1">
        <v>0.75</v>
      </c>
      <c r="I113" s="1">
        <v>1</v>
      </c>
    </row>
    <row r="114" spans="1:9">
      <c r="A114" s="29">
        <v>6</v>
      </c>
      <c r="B114" s="6" t="s">
        <v>137</v>
      </c>
      <c r="C114" s="29">
        <v>110</v>
      </c>
      <c r="D114" s="7" t="s">
        <v>11</v>
      </c>
      <c r="E114" s="32">
        <v>35833</v>
      </c>
      <c r="F114" s="1">
        <v>48</v>
      </c>
      <c r="G114" s="1">
        <v>44</v>
      </c>
      <c r="H114" s="1">
        <v>0.56999999999999995</v>
      </c>
      <c r="I114" s="1">
        <v>1</v>
      </c>
    </row>
    <row r="115" spans="1:9">
      <c r="A115" s="29">
        <v>6</v>
      </c>
      <c r="B115" s="6" t="s">
        <v>137</v>
      </c>
      <c r="C115" s="29">
        <v>111</v>
      </c>
      <c r="D115" s="7" t="s">
        <v>11</v>
      </c>
      <c r="E115" s="32">
        <v>35833</v>
      </c>
      <c r="F115" s="1">
        <v>47</v>
      </c>
      <c r="G115" s="1">
        <v>54</v>
      </c>
      <c r="H115" s="1">
        <v>0.6</v>
      </c>
      <c r="I115" s="1">
        <v>1</v>
      </c>
    </row>
    <row r="116" spans="1:9">
      <c r="A116" s="29">
        <v>6</v>
      </c>
      <c r="B116" s="6" t="s">
        <v>137</v>
      </c>
      <c r="C116" s="29">
        <v>112</v>
      </c>
      <c r="D116" s="7" t="s">
        <v>11</v>
      </c>
      <c r="E116" s="32">
        <v>35833</v>
      </c>
      <c r="F116" s="1">
        <v>45</v>
      </c>
      <c r="G116" s="1">
        <v>57</v>
      </c>
      <c r="H116" s="1">
        <v>0.79</v>
      </c>
      <c r="I116" s="1">
        <v>1</v>
      </c>
    </row>
    <row r="117" spans="1:9">
      <c r="A117" s="29">
        <v>6</v>
      </c>
      <c r="B117" s="6" t="s">
        <v>137</v>
      </c>
      <c r="C117" s="29">
        <v>113</v>
      </c>
      <c r="D117" s="7" t="s">
        <v>11</v>
      </c>
      <c r="E117" s="32">
        <v>35833</v>
      </c>
      <c r="F117" s="1">
        <v>41</v>
      </c>
      <c r="G117" s="1">
        <v>47</v>
      </c>
      <c r="H117" s="1">
        <v>0.45</v>
      </c>
      <c r="I117" s="1">
        <v>1</v>
      </c>
    </row>
    <row r="118" spans="1:9">
      <c r="A118" s="29">
        <v>6</v>
      </c>
      <c r="B118" s="6" t="s">
        <v>137</v>
      </c>
      <c r="C118" s="29">
        <v>114</v>
      </c>
      <c r="D118" s="7" t="s">
        <v>11</v>
      </c>
      <c r="E118" s="32">
        <v>35833</v>
      </c>
      <c r="F118" s="1">
        <v>23</v>
      </c>
      <c r="G118" s="1">
        <v>27</v>
      </c>
      <c r="H118" s="1">
        <v>0.37</v>
      </c>
      <c r="I118" s="1">
        <v>1</v>
      </c>
    </row>
    <row r="119" spans="1:9">
      <c r="A119" s="29">
        <v>7</v>
      </c>
      <c r="B119" s="6" t="s">
        <v>138</v>
      </c>
      <c r="C119" s="29">
        <v>115</v>
      </c>
      <c r="D119" s="7" t="s">
        <v>7</v>
      </c>
      <c r="E119" s="32">
        <v>35832</v>
      </c>
      <c r="F119" s="1">
        <v>48</v>
      </c>
      <c r="G119" s="1">
        <v>70</v>
      </c>
      <c r="H119" s="1">
        <v>0.52</v>
      </c>
      <c r="I119" s="1">
        <v>1</v>
      </c>
    </row>
    <row r="120" spans="1:9">
      <c r="A120" s="29">
        <v>7</v>
      </c>
      <c r="B120" s="6" t="s">
        <v>138</v>
      </c>
      <c r="C120" s="29">
        <v>116</v>
      </c>
      <c r="D120" s="7" t="s">
        <v>7</v>
      </c>
      <c r="E120" s="32">
        <v>35832</v>
      </c>
      <c r="F120" s="1">
        <v>38</v>
      </c>
      <c r="G120" s="1">
        <v>29</v>
      </c>
      <c r="H120" s="1">
        <v>0.25</v>
      </c>
      <c r="I120" s="1">
        <v>1</v>
      </c>
    </row>
    <row r="121" spans="1:9">
      <c r="A121" s="29">
        <v>7</v>
      </c>
      <c r="B121" s="6" t="s">
        <v>138</v>
      </c>
      <c r="C121" s="29">
        <v>117</v>
      </c>
      <c r="D121" s="7" t="s">
        <v>7</v>
      </c>
      <c r="E121" s="32">
        <v>35832</v>
      </c>
      <c r="F121" s="1">
        <v>28</v>
      </c>
      <c r="G121" s="1">
        <v>27</v>
      </c>
      <c r="H121" s="1">
        <v>0.25</v>
      </c>
      <c r="I121" s="1">
        <v>1</v>
      </c>
    </row>
    <row r="122" spans="1:9">
      <c r="A122" s="29">
        <v>7</v>
      </c>
      <c r="B122" s="6" t="s">
        <v>138</v>
      </c>
      <c r="C122" s="29">
        <v>118</v>
      </c>
      <c r="D122" s="7" t="s">
        <v>7</v>
      </c>
      <c r="E122" s="32">
        <v>35832</v>
      </c>
      <c r="F122" s="1">
        <v>27</v>
      </c>
      <c r="G122" s="1">
        <v>24</v>
      </c>
      <c r="H122" s="1">
        <v>0.23</v>
      </c>
      <c r="I122" s="1">
        <v>1</v>
      </c>
    </row>
    <row r="123" spans="1:9">
      <c r="A123" s="29">
        <v>7</v>
      </c>
      <c r="B123" s="6" t="s">
        <v>138</v>
      </c>
      <c r="C123" s="29">
        <v>119</v>
      </c>
      <c r="D123" s="7" t="s">
        <v>7</v>
      </c>
      <c r="E123" s="32">
        <v>35832</v>
      </c>
      <c r="F123" s="1">
        <v>17</v>
      </c>
      <c r="G123" s="1">
        <v>16</v>
      </c>
      <c r="H123" s="1">
        <v>0.21</v>
      </c>
      <c r="I123" s="1">
        <v>1</v>
      </c>
    </row>
    <row r="124" spans="1:9">
      <c r="A124" s="29">
        <v>7</v>
      </c>
      <c r="B124" s="6" t="s">
        <v>138</v>
      </c>
      <c r="C124" s="29">
        <v>120</v>
      </c>
      <c r="D124" s="7" t="s">
        <v>7</v>
      </c>
      <c r="E124" s="32">
        <v>35832</v>
      </c>
      <c r="F124" s="1">
        <v>14</v>
      </c>
      <c r="G124" s="1">
        <v>11</v>
      </c>
      <c r="H124" s="1">
        <v>0.18</v>
      </c>
      <c r="I124" s="1">
        <v>1</v>
      </c>
    </row>
    <row r="125" spans="1:9">
      <c r="A125" s="29">
        <v>7</v>
      </c>
      <c r="B125" s="6" t="s">
        <v>138</v>
      </c>
      <c r="C125" s="29">
        <v>121</v>
      </c>
      <c r="D125" s="7" t="s">
        <v>7</v>
      </c>
      <c r="E125" s="32">
        <v>35832</v>
      </c>
      <c r="F125" s="1">
        <v>10</v>
      </c>
      <c r="G125" s="1">
        <v>8</v>
      </c>
      <c r="H125" s="1">
        <v>0.15</v>
      </c>
      <c r="I125" s="1">
        <v>1</v>
      </c>
    </row>
    <row r="126" spans="1:9">
      <c r="A126" s="29">
        <v>7</v>
      </c>
      <c r="B126" s="6" t="s">
        <v>138</v>
      </c>
      <c r="C126" s="29">
        <v>122</v>
      </c>
      <c r="D126" s="7" t="s">
        <v>51</v>
      </c>
      <c r="E126" s="32">
        <v>35832</v>
      </c>
      <c r="F126" s="1">
        <v>69</v>
      </c>
      <c r="G126" s="1">
        <v>52</v>
      </c>
      <c r="H126" s="1">
        <v>0.51</v>
      </c>
      <c r="I126" s="1">
        <v>1</v>
      </c>
    </row>
    <row r="127" spans="1:9">
      <c r="A127" s="29">
        <v>7</v>
      </c>
      <c r="B127" s="6" t="s">
        <v>138</v>
      </c>
      <c r="C127" s="29">
        <v>123</v>
      </c>
      <c r="D127" s="7" t="s">
        <v>51</v>
      </c>
      <c r="E127" s="32">
        <v>35832</v>
      </c>
      <c r="F127" s="1">
        <v>35</v>
      </c>
      <c r="G127" s="1">
        <v>28</v>
      </c>
      <c r="H127" s="1">
        <v>0.12</v>
      </c>
      <c r="I127" s="1">
        <v>1</v>
      </c>
    </row>
    <row r="128" spans="1:9">
      <c r="A128" s="29">
        <v>7</v>
      </c>
      <c r="B128" s="6" t="s">
        <v>138</v>
      </c>
      <c r="C128" s="29">
        <v>124</v>
      </c>
      <c r="D128" s="7" t="s">
        <v>11</v>
      </c>
      <c r="E128" s="32">
        <v>35832</v>
      </c>
      <c r="F128" s="1">
        <v>147</v>
      </c>
      <c r="G128" s="1">
        <v>52</v>
      </c>
      <c r="H128" s="1">
        <v>0.49</v>
      </c>
      <c r="I128" s="1">
        <v>1</v>
      </c>
    </row>
    <row r="129" spans="1:9">
      <c r="A129" s="29">
        <v>7</v>
      </c>
      <c r="B129" s="6" t="s">
        <v>138</v>
      </c>
      <c r="C129" s="29">
        <v>125</v>
      </c>
      <c r="D129" s="7" t="s">
        <v>11</v>
      </c>
      <c r="E129" s="32">
        <v>35832</v>
      </c>
      <c r="F129" s="1">
        <v>108</v>
      </c>
      <c r="G129" s="1">
        <v>42</v>
      </c>
      <c r="H129" s="1">
        <v>0.52</v>
      </c>
      <c r="I129" s="1">
        <v>1</v>
      </c>
    </row>
    <row r="130" spans="1:9">
      <c r="A130" s="29">
        <v>7</v>
      </c>
      <c r="B130" s="6" t="s">
        <v>138</v>
      </c>
      <c r="C130" s="29">
        <v>126</v>
      </c>
      <c r="D130" s="7" t="s">
        <v>11</v>
      </c>
      <c r="E130" s="32">
        <v>35832</v>
      </c>
      <c r="F130" s="1">
        <v>83</v>
      </c>
      <c r="G130" s="1">
        <v>48</v>
      </c>
      <c r="H130" s="1">
        <v>1.27</v>
      </c>
      <c r="I130" s="1">
        <v>1</v>
      </c>
    </row>
    <row r="131" spans="1:9">
      <c r="A131" s="29">
        <v>7</v>
      </c>
      <c r="B131" s="6" t="s">
        <v>138</v>
      </c>
      <c r="C131" s="29">
        <v>127</v>
      </c>
      <c r="D131" s="7" t="s">
        <v>11</v>
      </c>
      <c r="E131" s="32">
        <v>35832</v>
      </c>
      <c r="F131" s="1">
        <v>58</v>
      </c>
      <c r="G131" s="1">
        <v>49</v>
      </c>
      <c r="H131" s="1">
        <v>0.64</v>
      </c>
      <c r="I131" s="1">
        <v>1</v>
      </c>
    </row>
    <row r="132" spans="1:9">
      <c r="A132" s="29">
        <v>7</v>
      </c>
      <c r="B132" s="6" t="s">
        <v>138</v>
      </c>
      <c r="C132" s="29">
        <v>128</v>
      </c>
      <c r="D132" s="7" t="s">
        <v>11</v>
      </c>
      <c r="E132" s="32">
        <v>35832</v>
      </c>
      <c r="F132" s="1">
        <v>58</v>
      </c>
      <c r="G132" s="1">
        <v>28</v>
      </c>
      <c r="H132" s="1">
        <v>0.45</v>
      </c>
      <c r="I132" s="1">
        <v>1</v>
      </c>
    </row>
    <row r="133" spans="1:9">
      <c r="A133" s="29">
        <v>7</v>
      </c>
      <c r="B133" s="6" t="s">
        <v>138</v>
      </c>
      <c r="C133" s="29">
        <v>129</v>
      </c>
      <c r="D133" s="7" t="s">
        <v>11</v>
      </c>
      <c r="E133" s="32">
        <v>35832</v>
      </c>
      <c r="F133" s="1">
        <v>49</v>
      </c>
      <c r="G133" s="1">
        <v>27</v>
      </c>
      <c r="H133" s="1">
        <v>0.59</v>
      </c>
      <c r="I133" s="1">
        <v>1</v>
      </c>
    </row>
    <row r="134" spans="1:9">
      <c r="A134" s="29">
        <v>7</v>
      </c>
      <c r="B134" s="6" t="s">
        <v>138</v>
      </c>
      <c r="C134" s="29">
        <v>130</v>
      </c>
      <c r="D134" s="7" t="s">
        <v>11</v>
      </c>
      <c r="E134" s="32">
        <v>35832</v>
      </c>
      <c r="F134" s="1">
        <v>35</v>
      </c>
      <c r="G134" s="1">
        <v>24</v>
      </c>
      <c r="H134" s="1">
        <v>0.24</v>
      </c>
      <c r="I134" s="1">
        <v>1</v>
      </c>
    </row>
    <row r="135" spans="1:9">
      <c r="A135" s="29">
        <v>7</v>
      </c>
      <c r="B135" s="6" t="s">
        <v>138</v>
      </c>
      <c r="C135" s="29">
        <v>131</v>
      </c>
      <c r="D135" s="7" t="s">
        <v>11</v>
      </c>
      <c r="E135" s="32">
        <v>35832</v>
      </c>
      <c r="F135" s="1">
        <v>33</v>
      </c>
      <c r="G135" s="1">
        <v>19</v>
      </c>
      <c r="H135" s="1">
        <v>0.44</v>
      </c>
      <c r="I135" s="1">
        <v>1</v>
      </c>
    </row>
    <row r="136" spans="1:9">
      <c r="A136" s="29">
        <v>7</v>
      </c>
      <c r="B136" s="6" t="s">
        <v>138</v>
      </c>
      <c r="C136" s="29">
        <v>132</v>
      </c>
      <c r="D136" s="7" t="s">
        <v>11</v>
      </c>
      <c r="E136" s="32">
        <v>35832</v>
      </c>
      <c r="F136" s="1">
        <v>28</v>
      </c>
      <c r="G136" s="1">
        <v>30</v>
      </c>
      <c r="H136" s="1">
        <v>0.48</v>
      </c>
      <c r="I136" s="1">
        <v>1</v>
      </c>
    </row>
    <row r="137" spans="1:9">
      <c r="A137" s="29">
        <v>7</v>
      </c>
      <c r="B137" s="6" t="s">
        <v>138</v>
      </c>
      <c r="C137" s="29">
        <v>133</v>
      </c>
      <c r="D137" s="7" t="s">
        <v>11</v>
      </c>
      <c r="E137" s="32">
        <v>35832</v>
      </c>
      <c r="F137" s="1">
        <f>(32+17+18)/3</f>
        <v>22.333333333333332</v>
      </c>
      <c r="G137" s="1">
        <v>23</v>
      </c>
      <c r="H137" s="1">
        <f>(0.75+0.41+0.45)/3</f>
        <v>0.53666666666666663</v>
      </c>
      <c r="I137" s="1">
        <v>3</v>
      </c>
    </row>
    <row r="138" spans="1:9">
      <c r="A138" s="29">
        <v>7</v>
      </c>
      <c r="B138" s="6" t="s">
        <v>138</v>
      </c>
      <c r="C138" s="29">
        <v>134</v>
      </c>
      <c r="D138" s="7" t="s">
        <v>11</v>
      </c>
      <c r="E138" s="32">
        <v>35832</v>
      </c>
      <c r="F138" s="1">
        <v>19</v>
      </c>
      <c r="G138" s="1">
        <v>24</v>
      </c>
      <c r="H138" s="29">
        <v>0.32</v>
      </c>
      <c r="I138" s="1">
        <v>1</v>
      </c>
    </row>
    <row r="139" spans="1:9">
      <c r="A139" s="29">
        <v>8</v>
      </c>
      <c r="B139" s="2" t="s">
        <v>152</v>
      </c>
      <c r="C139" s="29">
        <v>135</v>
      </c>
      <c r="D139" s="7" t="s">
        <v>7</v>
      </c>
      <c r="E139" s="31">
        <v>36072</v>
      </c>
      <c r="F139" s="1">
        <v>30</v>
      </c>
      <c r="G139" s="1">
        <v>42</v>
      </c>
      <c r="H139" s="1">
        <v>0.5</v>
      </c>
      <c r="I139" s="1">
        <v>1</v>
      </c>
    </row>
    <row r="140" spans="1:9">
      <c r="A140" s="29">
        <v>8</v>
      </c>
      <c r="B140" s="2" t="s">
        <v>152</v>
      </c>
      <c r="C140" s="29">
        <v>136</v>
      </c>
      <c r="D140" s="7" t="s">
        <v>7</v>
      </c>
      <c r="E140" s="31">
        <v>36072</v>
      </c>
      <c r="F140" s="1">
        <v>30</v>
      </c>
      <c r="G140" s="1">
        <v>21</v>
      </c>
      <c r="H140" s="1">
        <v>0.5</v>
      </c>
      <c r="I140" s="1">
        <v>1</v>
      </c>
    </row>
    <row r="141" spans="1:9">
      <c r="A141" s="29">
        <v>8</v>
      </c>
      <c r="B141" s="2" t="s">
        <v>152</v>
      </c>
      <c r="C141" s="29">
        <v>137</v>
      </c>
      <c r="D141" s="7" t="s">
        <v>7</v>
      </c>
      <c r="E141" s="31">
        <v>36072</v>
      </c>
      <c r="F141" s="1">
        <v>30</v>
      </c>
      <c r="G141" s="1">
        <v>28</v>
      </c>
      <c r="H141" s="1">
        <v>0.3</v>
      </c>
      <c r="I141" s="1">
        <v>1</v>
      </c>
    </row>
    <row r="142" spans="1:9">
      <c r="A142" s="29">
        <v>8</v>
      </c>
      <c r="B142" s="2" t="s">
        <v>152</v>
      </c>
      <c r="C142" s="29">
        <v>138</v>
      </c>
      <c r="D142" s="7" t="s">
        <v>7</v>
      </c>
      <c r="E142" s="31">
        <v>36072</v>
      </c>
      <c r="F142" s="1">
        <v>28</v>
      </c>
      <c r="G142" s="1">
        <v>16</v>
      </c>
      <c r="H142" s="1">
        <v>0.3</v>
      </c>
      <c r="I142" s="1">
        <v>1</v>
      </c>
    </row>
    <row r="143" spans="1:9">
      <c r="A143" s="29">
        <v>8</v>
      </c>
      <c r="B143" s="2" t="s">
        <v>152</v>
      </c>
      <c r="C143" s="29">
        <v>139</v>
      </c>
      <c r="D143" s="7" t="s">
        <v>7</v>
      </c>
      <c r="E143" s="31">
        <v>36072</v>
      </c>
      <c r="F143" s="1">
        <v>25</v>
      </c>
      <c r="G143" s="1">
        <v>21</v>
      </c>
      <c r="H143" s="28">
        <v>0.2286</v>
      </c>
      <c r="I143" s="1">
        <v>1</v>
      </c>
    </row>
    <row r="144" spans="1:9">
      <c r="A144" s="29">
        <v>8</v>
      </c>
      <c r="B144" s="2" t="s">
        <v>152</v>
      </c>
      <c r="C144" s="29">
        <v>140</v>
      </c>
      <c r="D144" s="7" t="s">
        <v>7</v>
      </c>
      <c r="E144" s="31">
        <v>36072</v>
      </c>
      <c r="F144" s="1">
        <v>23</v>
      </c>
      <c r="G144" s="1">
        <v>17</v>
      </c>
      <c r="H144" s="28">
        <v>0.27939999999999998</v>
      </c>
      <c r="I144" s="1">
        <v>1</v>
      </c>
    </row>
    <row r="145" spans="1:9">
      <c r="A145" s="29">
        <v>8</v>
      </c>
      <c r="B145" s="2" t="s">
        <v>152</v>
      </c>
      <c r="C145" s="29">
        <v>141</v>
      </c>
      <c r="D145" s="7" t="s">
        <v>7</v>
      </c>
      <c r="E145" s="31">
        <v>36072</v>
      </c>
      <c r="F145" s="1">
        <v>19</v>
      </c>
      <c r="G145" s="1">
        <v>21</v>
      </c>
      <c r="H145" s="1">
        <v>0.4</v>
      </c>
      <c r="I145" s="1">
        <v>1</v>
      </c>
    </row>
    <row r="146" spans="1:9">
      <c r="A146" s="29">
        <v>8</v>
      </c>
      <c r="B146" s="2" t="s">
        <v>152</v>
      </c>
      <c r="C146" s="29">
        <v>142</v>
      </c>
      <c r="D146" s="7" t="s">
        <v>7</v>
      </c>
      <c r="E146" s="31">
        <v>36072</v>
      </c>
      <c r="F146" s="1">
        <v>14</v>
      </c>
      <c r="G146" s="1">
        <v>12</v>
      </c>
      <c r="H146" s="1">
        <v>0.2</v>
      </c>
      <c r="I146" s="1">
        <v>1</v>
      </c>
    </row>
    <row r="147" spans="1:9">
      <c r="A147" s="29">
        <v>8</v>
      </c>
      <c r="B147" s="2" t="s">
        <v>152</v>
      </c>
      <c r="C147" s="29">
        <v>143</v>
      </c>
      <c r="D147" s="7" t="s">
        <v>9</v>
      </c>
      <c r="E147" s="31">
        <v>36072</v>
      </c>
      <c r="F147" s="1">
        <v>102</v>
      </c>
      <c r="G147" s="1">
        <v>108</v>
      </c>
      <c r="H147" s="28">
        <v>1.0668</v>
      </c>
      <c r="I147" s="1">
        <v>1</v>
      </c>
    </row>
    <row r="148" spans="1:9">
      <c r="A148" s="29">
        <v>8</v>
      </c>
      <c r="B148" s="2" t="s">
        <v>152</v>
      </c>
      <c r="C148" s="29">
        <v>144</v>
      </c>
      <c r="D148" s="7" t="s">
        <v>10</v>
      </c>
      <c r="E148" s="31">
        <v>36072</v>
      </c>
      <c r="F148" s="1">
        <v>60</v>
      </c>
      <c r="G148" s="1">
        <v>44</v>
      </c>
      <c r="H148" s="28">
        <v>0.27939999999999998</v>
      </c>
      <c r="I148" s="1">
        <v>1</v>
      </c>
    </row>
    <row r="149" spans="1:9">
      <c r="A149" s="29">
        <v>8</v>
      </c>
      <c r="B149" s="2" t="s">
        <v>152</v>
      </c>
      <c r="C149" s="29">
        <v>145</v>
      </c>
      <c r="D149" s="7" t="s">
        <v>10</v>
      </c>
      <c r="E149" s="31">
        <v>36072</v>
      </c>
      <c r="F149" s="1">
        <v>24</v>
      </c>
      <c r="G149" s="1">
        <v>29</v>
      </c>
      <c r="H149" s="28">
        <v>0.27939999999999998</v>
      </c>
      <c r="I149" s="1">
        <v>1</v>
      </c>
    </row>
    <row r="150" spans="1:9">
      <c r="A150" s="29">
        <v>8</v>
      </c>
      <c r="B150" s="2" t="s">
        <v>152</v>
      </c>
      <c r="C150" s="29">
        <v>146</v>
      </c>
      <c r="D150" s="26" t="s">
        <v>11</v>
      </c>
      <c r="E150" s="31">
        <v>36072</v>
      </c>
      <c r="F150" s="1">
        <v>132</v>
      </c>
      <c r="G150" s="1">
        <v>84</v>
      </c>
      <c r="H150" s="28">
        <v>1.6002000000000001</v>
      </c>
      <c r="I150" s="1">
        <v>1</v>
      </c>
    </row>
    <row r="151" spans="1:9">
      <c r="A151" s="29">
        <v>8</v>
      </c>
      <c r="B151" s="2" t="s">
        <v>152</v>
      </c>
      <c r="C151" s="29">
        <v>147</v>
      </c>
      <c r="D151" s="7" t="s">
        <v>11</v>
      </c>
      <c r="E151" s="31">
        <v>36072</v>
      </c>
      <c r="F151" s="1">
        <v>128</v>
      </c>
      <c r="G151" s="1">
        <v>143</v>
      </c>
      <c r="H151" s="28">
        <v>1.6002000000000001</v>
      </c>
      <c r="I151" s="1">
        <v>1</v>
      </c>
    </row>
    <row r="152" spans="1:9">
      <c r="A152" s="29">
        <v>8</v>
      </c>
      <c r="B152" s="2" t="s">
        <v>152</v>
      </c>
      <c r="C152" s="29">
        <v>148</v>
      </c>
      <c r="D152" s="7" t="s">
        <v>11</v>
      </c>
      <c r="E152" s="31">
        <v>36072</v>
      </c>
      <c r="F152" s="1">
        <v>96</v>
      </c>
      <c r="G152" s="1">
        <v>128</v>
      </c>
      <c r="H152" s="28">
        <v>1.2192000000000001</v>
      </c>
      <c r="I152" s="1">
        <v>1</v>
      </c>
    </row>
    <row r="153" spans="1:9">
      <c r="A153" s="29">
        <v>8</v>
      </c>
      <c r="B153" s="2" t="s">
        <v>152</v>
      </c>
      <c r="C153" s="29">
        <v>149</v>
      </c>
      <c r="D153" s="7" t="s">
        <v>11</v>
      </c>
      <c r="E153" s="31">
        <v>36072</v>
      </c>
      <c r="F153" s="1">
        <v>92</v>
      </c>
      <c r="G153" s="1">
        <v>86</v>
      </c>
      <c r="H153" s="28">
        <v>0.96520000000000006</v>
      </c>
      <c r="I153" s="1">
        <v>1</v>
      </c>
    </row>
    <row r="154" spans="1:9">
      <c r="A154" s="29">
        <v>8</v>
      </c>
      <c r="B154" s="2" t="s">
        <v>152</v>
      </c>
      <c r="C154" s="29">
        <v>150</v>
      </c>
      <c r="D154" s="7" t="s">
        <v>11</v>
      </c>
      <c r="E154" s="31">
        <v>36072</v>
      </c>
      <c r="F154" s="1">
        <v>91</v>
      </c>
      <c r="G154" s="1">
        <v>85</v>
      </c>
      <c r="H154" s="1">
        <v>0.8</v>
      </c>
      <c r="I154" s="1">
        <v>1</v>
      </c>
    </row>
    <row r="155" spans="1:9">
      <c r="A155" s="29">
        <v>8</v>
      </c>
      <c r="B155" s="2" t="s">
        <v>152</v>
      </c>
      <c r="C155" s="29">
        <v>151</v>
      </c>
      <c r="D155" s="7" t="s">
        <v>11</v>
      </c>
      <c r="E155" s="31">
        <v>36072</v>
      </c>
      <c r="F155" s="1">
        <v>85</v>
      </c>
      <c r="G155" s="1">
        <v>62</v>
      </c>
      <c r="H155" s="28">
        <v>0.81280000000000008</v>
      </c>
      <c r="I155" s="1">
        <v>1</v>
      </c>
    </row>
    <row r="156" spans="1:9">
      <c r="A156" s="29">
        <v>8</v>
      </c>
      <c r="B156" s="2" t="s">
        <v>152</v>
      </c>
      <c r="C156" s="29">
        <v>152</v>
      </c>
      <c r="D156" s="7" t="s">
        <v>11</v>
      </c>
      <c r="E156" s="31">
        <v>36072</v>
      </c>
      <c r="F156" s="1">
        <v>84</v>
      </c>
      <c r="G156" s="1">
        <v>86</v>
      </c>
      <c r="H156" s="28">
        <v>0.8</v>
      </c>
      <c r="I156" s="1">
        <v>1</v>
      </c>
    </row>
    <row r="157" spans="1:9">
      <c r="A157" s="29">
        <v>8</v>
      </c>
      <c r="B157" s="2" t="s">
        <v>152</v>
      </c>
      <c r="C157" s="29">
        <v>153</v>
      </c>
      <c r="D157" s="7" t="s">
        <v>11</v>
      </c>
      <c r="E157" s="31">
        <v>36072</v>
      </c>
      <c r="F157" s="1">
        <v>82</v>
      </c>
      <c r="G157" s="1">
        <v>80</v>
      </c>
      <c r="H157" s="1">
        <v>1</v>
      </c>
      <c r="I157" s="1">
        <v>1</v>
      </c>
    </row>
    <row r="158" spans="1:9">
      <c r="A158" s="29">
        <v>8</v>
      </c>
      <c r="B158" s="2" t="s">
        <v>152</v>
      </c>
      <c r="C158" s="29">
        <v>154</v>
      </c>
      <c r="D158" s="7" t="s">
        <v>11</v>
      </c>
      <c r="E158" s="31">
        <v>36072</v>
      </c>
      <c r="F158" s="1">
        <v>74</v>
      </c>
      <c r="G158" s="1">
        <v>78</v>
      </c>
      <c r="H158" s="28">
        <v>0.81280000000000008</v>
      </c>
      <c r="I158" s="1">
        <v>1</v>
      </c>
    </row>
    <row r="159" spans="1:9">
      <c r="A159" s="29">
        <v>8</v>
      </c>
      <c r="B159" s="2" t="s">
        <v>152</v>
      </c>
      <c r="C159" s="29">
        <v>155</v>
      </c>
      <c r="D159" s="26" t="s">
        <v>11</v>
      </c>
      <c r="E159" s="31">
        <v>36072</v>
      </c>
      <c r="F159" s="1">
        <v>69</v>
      </c>
      <c r="G159" s="1">
        <v>75</v>
      </c>
      <c r="H159" s="1">
        <v>1.5</v>
      </c>
      <c r="I159" s="1">
        <v>1</v>
      </c>
    </row>
    <row r="160" spans="1:9">
      <c r="A160" s="29">
        <v>8</v>
      </c>
      <c r="B160" s="2" t="s">
        <v>152</v>
      </c>
      <c r="C160" s="29">
        <v>156</v>
      </c>
      <c r="D160" s="7" t="s">
        <v>11</v>
      </c>
      <c r="E160" s="31">
        <v>36072</v>
      </c>
      <c r="F160" s="1">
        <v>65</v>
      </c>
      <c r="G160" s="1">
        <v>55</v>
      </c>
      <c r="H160" s="1">
        <v>0.9</v>
      </c>
      <c r="I160" s="1">
        <v>1</v>
      </c>
    </row>
    <row r="161" spans="1:9">
      <c r="A161" s="29">
        <v>8</v>
      </c>
      <c r="B161" s="2" t="s">
        <v>152</v>
      </c>
      <c r="C161" s="29">
        <v>157</v>
      </c>
      <c r="D161" s="7" t="s">
        <v>11</v>
      </c>
      <c r="E161" s="31">
        <v>36072</v>
      </c>
      <c r="F161" s="1">
        <v>64</v>
      </c>
      <c r="G161" s="1">
        <v>59</v>
      </c>
      <c r="H161" s="28">
        <v>0.71120000000000005</v>
      </c>
      <c r="I161" s="1">
        <v>1</v>
      </c>
    </row>
    <row r="162" spans="1:9">
      <c r="A162" s="29">
        <v>8</v>
      </c>
      <c r="B162" s="2" t="s">
        <v>152</v>
      </c>
      <c r="C162" s="29">
        <v>158</v>
      </c>
      <c r="D162" s="7" t="s">
        <v>11</v>
      </c>
      <c r="E162" s="31">
        <v>36072</v>
      </c>
      <c r="F162" s="1">
        <v>63</v>
      </c>
      <c r="G162" s="1">
        <v>62</v>
      </c>
      <c r="H162" s="28">
        <v>0.66039999999999999</v>
      </c>
      <c r="I162" s="1">
        <v>1</v>
      </c>
    </row>
    <row r="163" spans="1:9">
      <c r="A163" s="29">
        <v>8</v>
      </c>
      <c r="B163" s="2" t="s">
        <v>152</v>
      </c>
      <c r="C163" s="29">
        <v>159</v>
      </c>
      <c r="D163" s="7" t="s">
        <v>11</v>
      </c>
      <c r="E163" s="31">
        <v>36072</v>
      </c>
      <c r="F163" s="1">
        <v>55</v>
      </c>
      <c r="G163" s="1">
        <v>60</v>
      </c>
      <c r="H163" s="1">
        <v>0.5</v>
      </c>
      <c r="I163" s="1">
        <v>1</v>
      </c>
    </row>
    <row r="164" spans="1:9">
      <c r="A164" s="29">
        <v>8</v>
      </c>
      <c r="B164" s="2" t="s">
        <v>152</v>
      </c>
      <c r="C164" s="29">
        <v>160</v>
      </c>
      <c r="D164" s="7" t="s">
        <v>11</v>
      </c>
      <c r="E164" s="31">
        <v>36072</v>
      </c>
      <c r="F164" s="1">
        <v>50</v>
      </c>
      <c r="G164" s="1">
        <v>30</v>
      </c>
      <c r="H164" s="28">
        <v>0.48260000000000003</v>
      </c>
      <c r="I164" s="1">
        <v>1</v>
      </c>
    </row>
    <row r="165" spans="1:9">
      <c r="A165" s="29">
        <v>8</v>
      </c>
      <c r="B165" s="2" t="s">
        <v>152</v>
      </c>
      <c r="C165" s="29">
        <v>161</v>
      </c>
      <c r="D165" s="7" t="s">
        <v>11</v>
      </c>
      <c r="E165" s="31">
        <v>36072</v>
      </c>
      <c r="F165" s="1">
        <v>34</v>
      </c>
      <c r="G165" s="1">
        <v>31</v>
      </c>
      <c r="H165" s="1">
        <v>0.7</v>
      </c>
      <c r="I165" s="1">
        <v>1</v>
      </c>
    </row>
    <row r="166" spans="1:9">
      <c r="A166" s="29">
        <v>8</v>
      </c>
      <c r="B166" s="2" t="s">
        <v>152</v>
      </c>
      <c r="C166" s="29">
        <v>162</v>
      </c>
      <c r="D166" s="7" t="s">
        <v>11</v>
      </c>
      <c r="E166" s="31">
        <v>36072</v>
      </c>
      <c r="F166" s="1">
        <v>16</v>
      </c>
      <c r="G166" s="1">
        <v>20</v>
      </c>
      <c r="H166" s="28">
        <v>0.2286</v>
      </c>
      <c r="I166" s="1">
        <v>1</v>
      </c>
    </row>
    <row r="167" spans="1:9">
      <c r="A167" s="29">
        <v>9</v>
      </c>
      <c r="B167" s="6" t="s">
        <v>140</v>
      </c>
      <c r="C167" s="29">
        <v>163</v>
      </c>
      <c r="D167" s="7" t="s">
        <v>7</v>
      </c>
      <c r="E167" s="31">
        <v>36073</v>
      </c>
      <c r="F167" s="1">
        <v>43</v>
      </c>
      <c r="G167" s="1">
        <v>46</v>
      </c>
      <c r="H167" s="28">
        <v>0.66039999999999999</v>
      </c>
      <c r="I167" s="1">
        <v>1</v>
      </c>
    </row>
    <row r="168" spans="1:9">
      <c r="A168" s="29">
        <v>9</v>
      </c>
      <c r="B168" s="6" t="s">
        <v>140</v>
      </c>
      <c r="C168" s="29">
        <v>164</v>
      </c>
      <c r="D168" s="7" t="s">
        <v>7</v>
      </c>
      <c r="E168" s="31">
        <v>36073</v>
      </c>
      <c r="F168" s="1">
        <v>40</v>
      </c>
      <c r="G168" s="1">
        <v>51</v>
      </c>
      <c r="H168" s="28">
        <v>0.53339999999999999</v>
      </c>
      <c r="I168" s="1">
        <v>1</v>
      </c>
    </row>
    <row r="169" spans="1:9">
      <c r="A169" s="29">
        <v>9</v>
      </c>
      <c r="B169" s="6" t="s">
        <v>140</v>
      </c>
      <c r="C169" s="29">
        <v>165</v>
      </c>
      <c r="D169" s="7" t="s">
        <v>9</v>
      </c>
      <c r="E169" s="31">
        <v>36073</v>
      </c>
      <c r="F169" s="1">
        <v>39</v>
      </c>
      <c r="G169" s="1">
        <v>30</v>
      </c>
      <c r="H169" s="1">
        <v>1</v>
      </c>
      <c r="I169" s="1">
        <v>1</v>
      </c>
    </row>
    <row r="170" spans="1:9">
      <c r="A170" s="29">
        <v>9</v>
      </c>
      <c r="B170" s="6" t="s">
        <v>140</v>
      </c>
      <c r="C170" s="29">
        <v>166</v>
      </c>
      <c r="D170" s="7" t="s">
        <v>11</v>
      </c>
      <c r="E170" s="31">
        <v>36073</v>
      </c>
      <c r="F170" s="1">
        <v>91</v>
      </c>
      <c r="G170" s="1">
        <v>107</v>
      </c>
      <c r="H170" s="1">
        <v>1.5</v>
      </c>
      <c r="I170" s="1">
        <v>1</v>
      </c>
    </row>
    <row r="171" spans="1:9">
      <c r="A171" s="29">
        <v>9</v>
      </c>
      <c r="B171" s="6" t="s">
        <v>140</v>
      </c>
      <c r="C171" s="29">
        <v>167</v>
      </c>
      <c r="D171" s="7" t="s">
        <v>11</v>
      </c>
      <c r="E171" s="31">
        <v>36073</v>
      </c>
      <c r="F171" s="1">
        <v>87</v>
      </c>
      <c r="G171" s="1">
        <v>84</v>
      </c>
      <c r="H171" s="1">
        <v>1.6</v>
      </c>
      <c r="I171" s="1">
        <v>1</v>
      </c>
    </row>
    <row r="172" spans="1:9">
      <c r="A172" s="29">
        <v>9</v>
      </c>
      <c r="B172" s="6" t="s">
        <v>140</v>
      </c>
      <c r="C172" s="29">
        <v>168</v>
      </c>
      <c r="D172" s="7" t="s">
        <v>11</v>
      </c>
      <c r="E172" s="31">
        <v>36073</v>
      </c>
      <c r="F172" s="1">
        <v>81</v>
      </c>
      <c r="G172" s="1">
        <v>87</v>
      </c>
      <c r="H172" s="1">
        <v>2</v>
      </c>
      <c r="I172" s="1">
        <v>1</v>
      </c>
    </row>
    <row r="173" spans="1:9">
      <c r="A173" s="29">
        <v>9</v>
      </c>
      <c r="B173" s="6" t="s">
        <v>140</v>
      </c>
      <c r="C173" s="29">
        <v>169</v>
      </c>
      <c r="D173" s="7" t="s">
        <v>11</v>
      </c>
      <c r="E173" s="31">
        <v>36073</v>
      </c>
      <c r="F173" s="1">
        <v>77</v>
      </c>
      <c r="G173" s="1">
        <v>96</v>
      </c>
      <c r="H173" s="1">
        <v>1.6</v>
      </c>
      <c r="I173" s="1">
        <v>1</v>
      </c>
    </row>
    <row r="174" spans="1:9">
      <c r="A174" s="29">
        <v>9</v>
      </c>
      <c r="B174" s="6" t="s">
        <v>140</v>
      </c>
      <c r="C174" s="29">
        <v>170</v>
      </c>
      <c r="D174" s="7" t="s">
        <v>11</v>
      </c>
      <c r="E174" s="31">
        <v>36073</v>
      </c>
      <c r="F174" s="1">
        <v>75</v>
      </c>
      <c r="G174" s="1">
        <v>52</v>
      </c>
      <c r="H174" s="1">
        <v>1.1000000000000001</v>
      </c>
      <c r="I174" s="1">
        <v>1</v>
      </c>
    </row>
    <row r="175" spans="1:9">
      <c r="A175" s="29">
        <v>9</v>
      </c>
      <c r="B175" s="6" t="s">
        <v>140</v>
      </c>
      <c r="C175" s="29">
        <v>171</v>
      </c>
      <c r="D175" s="7" t="s">
        <v>11</v>
      </c>
      <c r="E175" s="31">
        <v>36073</v>
      </c>
      <c r="F175" s="1">
        <v>73</v>
      </c>
      <c r="G175" s="1">
        <v>62</v>
      </c>
      <c r="H175" s="28">
        <v>0.60960000000000003</v>
      </c>
      <c r="I175" s="1">
        <v>1</v>
      </c>
    </row>
    <row r="176" spans="1:9">
      <c r="A176" s="29">
        <v>9</v>
      </c>
      <c r="B176" s="6" t="s">
        <v>140</v>
      </c>
      <c r="C176" s="29">
        <v>172</v>
      </c>
      <c r="D176" s="7" t="s">
        <v>11</v>
      </c>
      <c r="E176" s="31">
        <v>36073</v>
      </c>
      <c r="F176" s="1">
        <v>72</v>
      </c>
      <c r="G176" s="1">
        <v>68</v>
      </c>
      <c r="H176" s="28">
        <v>1.1175999999999999</v>
      </c>
      <c r="I176" s="1">
        <v>1</v>
      </c>
    </row>
    <row r="177" spans="1:9">
      <c r="A177" s="29">
        <v>9</v>
      </c>
      <c r="B177" s="6" t="s">
        <v>140</v>
      </c>
      <c r="C177" s="29">
        <v>173</v>
      </c>
      <c r="D177" s="7" t="s">
        <v>11</v>
      </c>
      <c r="E177" s="31">
        <v>36073</v>
      </c>
      <c r="F177" s="1">
        <v>70</v>
      </c>
      <c r="G177" s="1">
        <v>45</v>
      </c>
      <c r="H177" s="1">
        <v>1.3</v>
      </c>
      <c r="I177" s="1">
        <v>1</v>
      </c>
    </row>
    <row r="178" spans="1:9">
      <c r="A178" s="29">
        <v>9</v>
      </c>
      <c r="B178" s="6" t="s">
        <v>140</v>
      </c>
      <c r="C178" s="29">
        <v>174</v>
      </c>
      <c r="D178" s="7" t="s">
        <v>11</v>
      </c>
      <c r="E178" s="31">
        <v>36073</v>
      </c>
      <c r="F178" s="1">
        <v>67</v>
      </c>
      <c r="G178" s="1">
        <v>61</v>
      </c>
      <c r="H178" s="28">
        <v>0.73659999999999992</v>
      </c>
      <c r="I178" s="1">
        <v>1</v>
      </c>
    </row>
    <row r="179" spans="1:9">
      <c r="A179" s="29">
        <v>9</v>
      </c>
      <c r="B179" s="6" t="s">
        <v>140</v>
      </c>
      <c r="C179" s="29">
        <v>175</v>
      </c>
      <c r="D179" s="7" t="s">
        <v>11</v>
      </c>
      <c r="E179" s="31">
        <v>36073</v>
      </c>
      <c r="F179" s="1">
        <v>65</v>
      </c>
      <c r="G179" s="1">
        <v>77</v>
      </c>
      <c r="H179" s="28">
        <v>0.55879999999999996</v>
      </c>
      <c r="I179" s="1">
        <v>1</v>
      </c>
    </row>
    <row r="180" spans="1:9">
      <c r="A180" s="29">
        <v>9</v>
      </c>
      <c r="B180" s="6" t="s">
        <v>140</v>
      </c>
      <c r="C180" s="29">
        <v>176</v>
      </c>
      <c r="D180" s="7" t="s">
        <v>11</v>
      </c>
      <c r="E180" s="31">
        <v>36073</v>
      </c>
      <c r="F180" s="1">
        <v>64</v>
      </c>
      <c r="G180" s="1">
        <v>45</v>
      </c>
      <c r="H180" s="28">
        <v>1.5748</v>
      </c>
      <c r="I180" s="1">
        <v>1</v>
      </c>
    </row>
    <row r="181" spans="1:9">
      <c r="A181" s="29">
        <v>9</v>
      </c>
      <c r="B181" s="6" t="s">
        <v>140</v>
      </c>
      <c r="C181" s="29">
        <v>177</v>
      </c>
      <c r="D181" s="7" t="s">
        <v>11</v>
      </c>
      <c r="E181" s="31">
        <v>36073</v>
      </c>
      <c r="F181" s="1">
        <v>62</v>
      </c>
      <c r="G181" s="1">
        <v>58</v>
      </c>
      <c r="H181" s="1">
        <v>1.4</v>
      </c>
      <c r="I181" s="1">
        <v>1</v>
      </c>
    </row>
    <row r="182" spans="1:9">
      <c r="A182" s="29">
        <v>9</v>
      </c>
      <c r="B182" s="6" t="s">
        <v>140</v>
      </c>
      <c r="C182" s="29">
        <v>178</v>
      </c>
      <c r="D182" s="7" t="s">
        <v>11</v>
      </c>
      <c r="E182" s="31">
        <v>36073</v>
      </c>
      <c r="F182" s="1">
        <v>52</v>
      </c>
      <c r="G182" s="1">
        <v>38</v>
      </c>
      <c r="H182" s="1">
        <v>0.8</v>
      </c>
      <c r="I182" s="1">
        <v>1</v>
      </c>
    </row>
    <row r="183" spans="1:9">
      <c r="A183" s="29">
        <v>9</v>
      </c>
      <c r="B183" s="6" t="s">
        <v>140</v>
      </c>
      <c r="C183" s="29">
        <v>179</v>
      </c>
      <c r="D183" s="7" t="s">
        <v>11</v>
      </c>
      <c r="E183" s="31">
        <v>36073</v>
      </c>
      <c r="F183" s="1">
        <v>46</v>
      </c>
      <c r="G183" s="1">
        <v>31</v>
      </c>
      <c r="H183" s="28">
        <v>0.55879999999999996</v>
      </c>
      <c r="I183" s="1">
        <v>1</v>
      </c>
    </row>
    <row r="184" spans="1:9">
      <c r="A184" s="29">
        <v>9</v>
      </c>
      <c r="B184" s="6" t="s">
        <v>140</v>
      </c>
      <c r="C184" s="29">
        <v>180</v>
      </c>
      <c r="D184" s="7" t="s">
        <v>11</v>
      </c>
      <c r="E184" s="31">
        <v>36073</v>
      </c>
      <c r="F184" s="1">
        <v>45</v>
      </c>
      <c r="G184" s="1">
        <v>50</v>
      </c>
      <c r="H184" s="28">
        <v>0.35560000000000003</v>
      </c>
      <c r="I184" s="1">
        <v>1</v>
      </c>
    </row>
    <row r="185" spans="1:9">
      <c r="A185" s="29">
        <v>9</v>
      </c>
      <c r="B185" s="6" t="s">
        <v>140</v>
      </c>
      <c r="C185" s="29">
        <v>181</v>
      </c>
      <c r="D185" s="7" t="s">
        <v>11</v>
      </c>
      <c r="E185" s="31">
        <v>36073</v>
      </c>
      <c r="F185" s="1">
        <v>41</v>
      </c>
      <c r="G185" s="1">
        <v>48</v>
      </c>
      <c r="H185" s="1">
        <v>1</v>
      </c>
      <c r="I185" s="1">
        <v>1</v>
      </c>
    </row>
    <row r="186" spans="1:9">
      <c r="A186" s="29">
        <v>9</v>
      </c>
      <c r="B186" s="6" t="s">
        <v>140</v>
      </c>
      <c r="C186" s="29">
        <v>182</v>
      </c>
      <c r="D186" s="7" t="s">
        <v>11</v>
      </c>
      <c r="E186" s="31">
        <v>36073</v>
      </c>
      <c r="F186" s="1">
        <v>41</v>
      </c>
      <c r="G186" s="1">
        <v>50</v>
      </c>
      <c r="H186" s="28">
        <v>0.33019999999999999</v>
      </c>
      <c r="I186" s="1">
        <v>1</v>
      </c>
    </row>
    <row r="187" spans="1:9">
      <c r="A187" s="29">
        <v>9</v>
      </c>
      <c r="B187" s="6" t="s">
        <v>140</v>
      </c>
      <c r="C187" s="29">
        <v>183</v>
      </c>
      <c r="D187" s="7" t="s">
        <v>11</v>
      </c>
      <c r="E187" s="31">
        <v>36073</v>
      </c>
      <c r="F187" s="1">
        <v>36</v>
      </c>
      <c r="G187" s="1">
        <v>54</v>
      </c>
      <c r="H187" s="1">
        <v>0.9</v>
      </c>
      <c r="I187" s="1">
        <v>1</v>
      </c>
    </row>
    <row r="188" spans="1:9">
      <c r="A188" s="29">
        <v>9</v>
      </c>
      <c r="B188" s="6" t="s">
        <v>140</v>
      </c>
      <c r="C188" s="29">
        <v>184</v>
      </c>
      <c r="D188" s="7" t="s">
        <v>11</v>
      </c>
      <c r="E188" s="31">
        <v>36073</v>
      </c>
      <c r="F188" s="1">
        <v>33</v>
      </c>
      <c r="G188" s="1">
        <v>37</v>
      </c>
      <c r="H188" s="1">
        <v>0.9</v>
      </c>
      <c r="I188" s="1">
        <v>1</v>
      </c>
    </row>
    <row r="189" spans="1:9">
      <c r="A189" s="29">
        <v>10</v>
      </c>
      <c r="B189" s="6" t="s">
        <v>141</v>
      </c>
      <c r="C189" s="29">
        <v>185</v>
      </c>
      <c r="D189" s="26" t="s">
        <v>7</v>
      </c>
      <c r="E189" s="31">
        <v>35909</v>
      </c>
      <c r="F189" s="1">
        <v>39</v>
      </c>
      <c r="G189" s="1">
        <v>30</v>
      </c>
      <c r="H189" s="4">
        <v>0.15240000000000001</v>
      </c>
      <c r="I189" s="1">
        <v>1</v>
      </c>
    </row>
    <row r="190" spans="1:9">
      <c r="A190" s="29">
        <v>10</v>
      </c>
      <c r="B190" s="6" t="s">
        <v>141</v>
      </c>
      <c r="C190" s="29">
        <v>186</v>
      </c>
      <c r="D190" s="26" t="s">
        <v>7</v>
      </c>
      <c r="E190" s="31">
        <v>35909</v>
      </c>
      <c r="F190" s="1">
        <v>23</v>
      </c>
      <c r="G190" s="1">
        <v>15</v>
      </c>
      <c r="H190" s="4">
        <v>0.20320000000000002</v>
      </c>
      <c r="I190" s="1">
        <v>1</v>
      </c>
    </row>
    <row r="191" spans="1:9">
      <c r="A191" s="29">
        <v>10</v>
      </c>
      <c r="B191" s="6" t="s">
        <v>141</v>
      </c>
      <c r="C191" s="29">
        <v>187</v>
      </c>
      <c r="D191" s="26" t="s">
        <v>7</v>
      </c>
      <c r="E191" s="31">
        <v>35909</v>
      </c>
      <c r="F191" s="1">
        <v>21</v>
      </c>
      <c r="G191" s="1">
        <v>17</v>
      </c>
      <c r="H191" s="4">
        <v>0.127</v>
      </c>
      <c r="I191" s="1">
        <v>1</v>
      </c>
    </row>
    <row r="192" spans="1:9">
      <c r="A192" s="29">
        <v>10</v>
      </c>
      <c r="B192" s="6" t="s">
        <v>141</v>
      </c>
      <c r="C192" s="29">
        <v>188</v>
      </c>
      <c r="D192" s="26" t="s">
        <v>7</v>
      </c>
      <c r="E192" s="31">
        <v>35909</v>
      </c>
      <c r="F192" s="1">
        <v>15</v>
      </c>
      <c r="G192" s="1">
        <v>23</v>
      </c>
      <c r="H192" s="4">
        <v>0.127</v>
      </c>
      <c r="I192" s="1">
        <v>1</v>
      </c>
    </row>
    <row r="193" spans="1:9">
      <c r="A193" s="29">
        <v>10</v>
      </c>
      <c r="B193" s="6" t="s">
        <v>141</v>
      </c>
      <c r="C193" s="29">
        <v>189</v>
      </c>
      <c r="D193" s="26" t="s">
        <v>9</v>
      </c>
      <c r="E193" s="31">
        <v>35909</v>
      </c>
      <c r="F193" s="1">
        <v>80</v>
      </c>
      <c r="G193" s="1">
        <v>50</v>
      </c>
      <c r="H193" s="4">
        <v>0.63500000000000001</v>
      </c>
      <c r="I193" s="1">
        <v>1</v>
      </c>
    </row>
    <row r="194" spans="1:9">
      <c r="A194" s="29">
        <v>10</v>
      </c>
      <c r="B194" s="6" t="s">
        <v>141</v>
      </c>
      <c r="C194" s="29">
        <v>190</v>
      </c>
      <c r="D194" s="26" t="s">
        <v>9</v>
      </c>
      <c r="E194" s="31">
        <v>35909</v>
      </c>
      <c r="F194" s="1">
        <v>42</v>
      </c>
      <c r="G194" s="1">
        <v>43</v>
      </c>
      <c r="H194" s="1">
        <v>0.38100000000000001</v>
      </c>
      <c r="I194" s="1">
        <v>1</v>
      </c>
    </row>
    <row r="195" spans="1:9">
      <c r="A195" s="29">
        <v>10</v>
      </c>
      <c r="B195" s="6" t="s">
        <v>141</v>
      </c>
      <c r="C195" s="29">
        <v>191</v>
      </c>
      <c r="D195" s="26" t="s">
        <v>9</v>
      </c>
      <c r="E195" s="31">
        <v>35909</v>
      </c>
      <c r="F195" s="1">
        <v>34</v>
      </c>
      <c r="G195" s="1">
        <v>24</v>
      </c>
      <c r="H195" s="4">
        <v>1.2192000000000001</v>
      </c>
      <c r="I195" s="1">
        <v>1</v>
      </c>
    </row>
    <row r="196" spans="1:9">
      <c r="A196" s="29">
        <v>10</v>
      </c>
      <c r="B196" s="6" t="s">
        <v>141</v>
      </c>
      <c r="C196" s="29">
        <v>192</v>
      </c>
      <c r="D196" s="26" t="s">
        <v>10</v>
      </c>
      <c r="E196" s="31">
        <v>35909</v>
      </c>
      <c r="F196" s="1">
        <v>21</v>
      </c>
      <c r="G196" s="1">
        <v>26</v>
      </c>
      <c r="H196" s="4">
        <v>0.2286</v>
      </c>
      <c r="I196" s="1">
        <v>1</v>
      </c>
    </row>
    <row r="197" spans="1:9">
      <c r="A197" s="29">
        <v>10</v>
      </c>
      <c r="B197" s="6" t="s">
        <v>141</v>
      </c>
      <c r="C197" s="29">
        <v>193</v>
      </c>
      <c r="D197" s="26" t="s">
        <v>10</v>
      </c>
      <c r="E197" s="31">
        <v>35909</v>
      </c>
      <c r="F197" s="1">
        <v>20</v>
      </c>
      <c r="G197" s="1">
        <v>20</v>
      </c>
      <c r="H197" s="4">
        <v>0.10160000000000001</v>
      </c>
      <c r="I197" s="1">
        <v>1</v>
      </c>
    </row>
    <row r="198" spans="1:9">
      <c r="A198" s="29">
        <v>10</v>
      </c>
      <c r="B198" s="6" t="s">
        <v>141</v>
      </c>
      <c r="C198" s="29">
        <v>194</v>
      </c>
      <c r="D198" s="26" t="s">
        <v>10</v>
      </c>
      <c r="E198" s="31">
        <v>35909</v>
      </c>
      <c r="F198" s="1">
        <v>12</v>
      </c>
      <c r="G198" s="1">
        <v>7</v>
      </c>
      <c r="H198" s="4">
        <v>5.0800000000000005E-2</v>
      </c>
      <c r="I198" s="1">
        <v>1</v>
      </c>
    </row>
    <row r="199" spans="1:9">
      <c r="A199" s="29">
        <v>10</v>
      </c>
      <c r="B199" s="6" t="s">
        <v>141</v>
      </c>
      <c r="C199" s="29">
        <v>195</v>
      </c>
      <c r="D199" s="26" t="s">
        <v>11</v>
      </c>
      <c r="E199" s="31">
        <v>35909</v>
      </c>
      <c r="F199" s="1">
        <v>73</v>
      </c>
      <c r="G199" s="1">
        <v>59</v>
      </c>
      <c r="H199" s="4">
        <v>1.27</v>
      </c>
      <c r="I199" s="1">
        <v>1</v>
      </c>
    </row>
    <row r="200" spans="1:9">
      <c r="A200" s="29">
        <v>10</v>
      </c>
      <c r="B200" s="6" t="s">
        <v>141</v>
      </c>
      <c r="C200" s="29">
        <v>196</v>
      </c>
      <c r="D200" s="26" t="s">
        <v>11</v>
      </c>
      <c r="E200" s="31">
        <v>35909</v>
      </c>
      <c r="F200" s="1">
        <v>72</v>
      </c>
      <c r="G200" s="1">
        <v>52</v>
      </c>
      <c r="H200" s="4">
        <v>0.53339999999999999</v>
      </c>
      <c r="I200" s="1">
        <v>1</v>
      </c>
    </row>
    <row r="201" spans="1:9">
      <c r="A201" s="29">
        <v>10</v>
      </c>
      <c r="B201" s="6" t="s">
        <v>141</v>
      </c>
      <c r="C201" s="29">
        <v>197</v>
      </c>
      <c r="D201" s="26" t="s">
        <v>11</v>
      </c>
      <c r="E201" s="31">
        <v>35909</v>
      </c>
      <c r="F201" s="1">
        <v>71</v>
      </c>
      <c r="G201" s="1">
        <v>96</v>
      </c>
      <c r="H201" s="4">
        <v>1.5748</v>
      </c>
      <c r="I201" s="1">
        <v>1</v>
      </c>
    </row>
    <row r="202" spans="1:9">
      <c r="A202" s="29">
        <v>10</v>
      </c>
      <c r="B202" s="6" t="s">
        <v>141</v>
      </c>
      <c r="C202" s="29">
        <v>198</v>
      </c>
      <c r="D202" s="26" t="s">
        <v>11</v>
      </c>
      <c r="E202" s="31">
        <v>35909</v>
      </c>
      <c r="F202" s="1">
        <f>(73+80+59+69)/4</f>
        <v>70.25</v>
      </c>
      <c r="G202" s="1">
        <v>92</v>
      </c>
      <c r="H202" s="4">
        <f>(0.8128+0.6604+0.762+0.4318)/4</f>
        <v>0.66674999999999995</v>
      </c>
      <c r="I202" s="1">
        <v>1</v>
      </c>
    </row>
    <row r="203" spans="1:9">
      <c r="A203" s="29">
        <v>10</v>
      </c>
      <c r="B203" s="6" t="s">
        <v>141</v>
      </c>
      <c r="C203" s="29">
        <v>199</v>
      </c>
      <c r="D203" s="26" t="s">
        <v>11</v>
      </c>
      <c r="E203" s="31">
        <v>35909</v>
      </c>
      <c r="F203" s="1">
        <v>57</v>
      </c>
      <c r="G203" s="1">
        <v>42</v>
      </c>
      <c r="H203" s="4">
        <v>0.35560000000000003</v>
      </c>
      <c r="I203" s="1">
        <v>1</v>
      </c>
    </row>
    <row r="204" spans="1:9">
      <c r="A204" s="29">
        <v>10</v>
      </c>
      <c r="B204" s="6" t="s">
        <v>141</v>
      </c>
      <c r="C204" s="29">
        <v>200</v>
      </c>
      <c r="D204" s="26" t="s">
        <v>11</v>
      </c>
      <c r="E204" s="31">
        <v>35909</v>
      </c>
      <c r="F204" s="1">
        <v>56</v>
      </c>
      <c r="G204" s="1">
        <v>71</v>
      </c>
      <c r="H204" s="4">
        <v>1.1938</v>
      </c>
      <c r="I204" s="1">
        <v>1</v>
      </c>
    </row>
    <row r="205" spans="1:9">
      <c r="A205" s="29">
        <v>10</v>
      </c>
      <c r="B205" s="6" t="s">
        <v>141</v>
      </c>
      <c r="C205" s="29">
        <v>201</v>
      </c>
      <c r="D205" s="26" t="s">
        <v>11</v>
      </c>
      <c r="E205" s="31">
        <v>35909</v>
      </c>
      <c r="F205" s="1">
        <v>54</v>
      </c>
      <c r="G205" s="1">
        <v>82</v>
      </c>
      <c r="H205" s="4">
        <v>1.4478</v>
      </c>
      <c r="I205" s="1">
        <v>1</v>
      </c>
    </row>
    <row r="206" spans="1:9">
      <c r="A206" s="29">
        <v>10</v>
      </c>
      <c r="B206" s="6" t="s">
        <v>141</v>
      </c>
      <c r="C206" s="29">
        <v>202</v>
      </c>
      <c r="D206" s="26" t="s">
        <v>11</v>
      </c>
      <c r="E206" s="31">
        <v>35909</v>
      </c>
      <c r="F206" s="1">
        <v>50</v>
      </c>
      <c r="G206" s="1">
        <v>45</v>
      </c>
      <c r="H206" s="4">
        <v>1.143</v>
      </c>
      <c r="I206" s="1">
        <v>1</v>
      </c>
    </row>
    <row r="207" spans="1:9">
      <c r="A207" s="29">
        <v>10</v>
      </c>
      <c r="B207" s="6" t="s">
        <v>141</v>
      </c>
      <c r="C207" s="29">
        <v>203</v>
      </c>
      <c r="D207" s="26" t="s">
        <v>11</v>
      </c>
      <c r="E207" s="31">
        <v>35909</v>
      </c>
      <c r="F207" s="1">
        <v>43</v>
      </c>
      <c r="G207" s="1">
        <v>83</v>
      </c>
      <c r="H207" s="4">
        <v>1.3716000000000002</v>
      </c>
      <c r="I207" s="1">
        <v>1</v>
      </c>
    </row>
    <row r="208" spans="1:9">
      <c r="A208" s="29">
        <v>10</v>
      </c>
      <c r="B208" s="6" t="s">
        <v>141</v>
      </c>
      <c r="C208" s="29">
        <v>204</v>
      </c>
      <c r="D208" s="26" t="s">
        <v>11</v>
      </c>
      <c r="E208" s="31">
        <v>35909</v>
      </c>
      <c r="F208" s="1">
        <v>42</v>
      </c>
      <c r="G208" s="1">
        <v>41</v>
      </c>
      <c r="H208" s="4">
        <v>0.53339999999999999</v>
      </c>
      <c r="I208" s="1">
        <v>1</v>
      </c>
    </row>
    <row r="209" spans="1:9">
      <c r="A209" s="29">
        <v>10</v>
      </c>
      <c r="B209" s="6" t="s">
        <v>141</v>
      </c>
      <c r="C209" s="29">
        <v>205</v>
      </c>
      <c r="D209" s="26" t="s">
        <v>11</v>
      </c>
      <c r="E209" s="31">
        <v>35909</v>
      </c>
      <c r="F209" s="1">
        <v>41</v>
      </c>
      <c r="G209" s="1">
        <v>24</v>
      </c>
      <c r="H209" s="4">
        <v>0.66039999999999999</v>
      </c>
      <c r="I209" s="1">
        <v>1</v>
      </c>
    </row>
    <row r="210" spans="1:9">
      <c r="A210" s="29">
        <v>10</v>
      </c>
      <c r="B210" s="6" t="s">
        <v>141</v>
      </c>
      <c r="C210" s="29">
        <v>206</v>
      </c>
      <c r="D210" s="26" t="s">
        <v>11</v>
      </c>
      <c r="E210" s="31">
        <v>35909</v>
      </c>
      <c r="F210" s="1">
        <v>38</v>
      </c>
      <c r="G210" s="1">
        <v>41</v>
      </c>
      <c r="H210" s="4">
        <v>0.50800000000000001</v>
      </c>
      <c r="I210" s="1">
        <v>1</v>
      </c>
    </row>
    <row r="211" spans="1:9">
      <c r="A211" s="29">
        <v>10</v>
      </c>
      <c r="B211" s="6" t="s">
        <v>141</v>
      </c>
      <c r="C211" s="29">
        <v>207</v>
      </c>
      <c r="D211" s="26" t="s">
        <v>11</v>
      </c>
      <c r="E211" s="31">
        <v>35909</v>
      </c>
      <c r="F211" s="1">
        <v>34</v>
      </c>
      <c r="G211" s="1">
        <v>37</v>
      </c>
      <c r="H211" s="4">
        <v>0.38100000000000001</v>
      </c>
      <c r="I211" s="1">
        <v>1</v>
      </c>
    </row>
    <row r="212" spans="1:9">
      <c r="A212" s="29">
        <v>10</v>
      </c>
      <c r="B212" s="6" t="s">
        <v>141</v>
      </c>
      <c r="C212" s="29">
        <v>208</v>
      </c>
      <c r="D212" s="26" t="s">
        <v>11</v>
      </c>
      <c r="E212" s="31">
        <v>35909</v>
      </c>
      <c r="F212" s="1">
        <v>30</v>
      </c>
      <c r="G212" s="1">
        <v>28</v>
      </c>
      <c r="H212" s="4">
        <v>0.50800000000000001</v>
      </c>
      <c r="I212" s="1">
        <v>1</v>
      </c>
    </row>
    <row r="213" spans="1:9">
      <c r="A213" s="29">
        <v>10</v>
      </c>
      <c r="B213" s="6" t="s">
        <v>141</v>
      </c>
      <c r="C213" s="29">
        <v>209</v>
      </c>
      <c r="D213" s="26" t="s">
        <v>11</v>
      </c>
      <c r="E213" s="31">
        <v>35909</v>
      </c>
      <c r="F213" s="1">
        <v>25</v>
      </c>
      <c r="G213" s="1">
        <v>45</v>
      </c>
      <c r="H213" s="4">
        <v>0.8889999999999999</v>
      </c>
      <c r="I213" s="1">
        <v>1</v>
      </c>
    </row>
    <row r="214" spans="1:9">
      <c r="A214" s="29">
        <v>11</v>
      </c>
      <c r="B214" s="2" t="s">
        <v>142</v>
      </c>
      <c r="C214" s="29">
        <v>210</v>
      </c>
      <c r="D214" s="7" t="s">
        <v>11</v>
      </c>
      <c r="E214" s="32">
        <v>35736</v>
      </c>
      <c r="F214" s="1">
        <f>(130+119.5)/2</f>
        <v>124.75</v>
      </c>
      <c r="G214" s="1">
        <f>(86.3+145.5)/2</f>
        <v>115.9</v>
      </c>
      <c r="H214" s="1">
        <f>(1.59+1.465)/2</f>
        <v>1.5275000000000001</v>
      </c>
      <c r="I214" s="1">
        <v>1</v>
      </c>
    </row>
    <row r="215" spans="1:9">
      <c r="A215" s="29">
        <v>11</v>
      </c>
      <c r="B215" s="2" t="s">
        <v>142</v>
      </c>
      <c r="C215" s="29">
        <v>211</v>
      </c>
      <c r="D215" s="7" t="s">
        <v>11</v>
      </c>
      <c r="E215" s="32">
        <v>35736</v>
      </c>
      <c r="F215" s="1">
        <v>122</v>
      </c>
      <c r="G215" s="1">
        <v>85</v>
      </c>
      <c r="H215" s="1">
        <v>1.19</v>
      </c>
      <c r="I215" s="1">
        <v>1</v>
      </c>
    </row>
    <row r="216" spans="1:9">
      <c r="A216" s="29">
        <v>11</v>
      </c>
      <c r="B216" s="2" t="s">
        <v>142</v>
      </c>
      <c r="C216" s="29">
        <v>212</v>
      </c>
      <c r="D216" s="7" t="s">
        <v>11</v>
      </c>
      <c r="E216" s="32">
        <v>35736</v>
      </c>
      <c r="F216" s="1">
        <v>97</v>
      </c>
      <c r="G216" s="1">
        <v>58</v>
      </c>
      <c r="H216" s="1">
        <v>1.1399999999999999</v>
      </c>
      <c r="I216" s="1">
        <v>1</v>
      </c>
    </row>
    <row r="217" spans="1:9">
      <c r="A217" s="29">
        <v>11</v>
      </c>
      <c r="B217" s="2" t="s">
        <v>142</v>
      </c>
      <c r="C217" s="29">
        <v>213</v>
      </c>
      <c r="D217" s="7" t="s">
        <v>11</v>
      </c>
      <c r="E217" s="32">
        <v>35736</v>
      </c>
      <c r="F217" s="1">
        <v>95.333333333333329</v>
      </c>
      <c r="G217" s="1">
        <v>83</v>
      </c>
      <c r="H217" s="1">
        <v>1.2833333333333334</v>
      </c>
      <c r="I217" s="1">
        <v>1</v>
      </c>
    </row>
    <row r="218" spans="1:9">
      <c r="A218" s="29">
        <v>11</v>
      </c>
      <c r="B218" s="2" t="s">
        <v>142</v>
      </c>
      <c r="C218" s="29">
        <v>214</v>
      </c>
      <c r="D218" s="7" t="s">
        <v>11</v>
      </c>
      <c r="E218" s="32">
        <v>35736</v>
      </c>
      <c r="F218" s="1">
        <v>94</v>
      </c>
      <c r="G218" s="1">
        <v>118</v>
      </c>
      <c r="H218" s="1">
        <v>0.84</v>
      </c>
      <c r="I218" s="1">
        <v>1</v>
      </c>
    </row>
    <row r="219" spans="1:9">
      <c r="A219" s="29">
        <v>11</v>
      </c>
      <c r="B219" s="2" t="s">
        <v>142</v>
      </c>
      <c r="C219" s="29">
        <v>215</v>
      </c>
      <c r="D219" s="7" t="s">
        <v>11</v>
      </c>
      <c r="E219" s="32">
        <v>35736</v>
      </c>
      <c r="F219" s="1">
        <v>90</v>
      </c>
      <c r="G219" s="1">
        <v>76</v>
      </c>
      <c r="H219" s="1">
        <v>1.07</v>
      </c>
      <c r="I219" s="1">
        <v>1</v>
      </c>
    </row>
    <row r="220" spans="1:9">
      <c r="A220" s="29">
        <v>11</v>
      </c>
      <c r="B220" s="2" t="s">
        <v>142</v>
      </c>
      <c r="C220" s="29">
        <v>216</v>
      </c>
      <c r="D220" s="7" t="s">
        <v>11</v>
      </c>
      <c r="E220" s="32">
        <v>35736</v>
      </c>
      <c r="F220" s="1">
        <v>87</v>
      </c>
      <c r="G220" s="1">
        <v>70</v>
      </c>
      <c r="H220" s="1">
        <v>1.27</v>
      </c>
      <c r="I220" s="1">
        <v>1</v>
      </c>
    </row>
    <row r="221" spans="1:9">
      <c r="A221" s="29">
        <v>11</v>
      </c>
      <c r="B221" s="2" t="s">
        <v>142</v>
      </c>
      <c r="C221" s="29">
        <v>217</v>
      </c>
      <c r="D221" s="7" t="s">
        <v>11</v>
      </c>
      <c r="E221" s="32">
        <v>35736</v>
      </c>
      <c r="F221" s="1">
        <v>87</v>
      </c>
      <c r="G221" s="1">
        <v>59</v>
      </c>
      <c r="H221" s="1">
        <v>0.95799999999999996</v>
      </c>
      <c r="I221" s="1">
        <v>1</v>
      </c>
    </row>
    <row r="222" spans="1:9">
      <c r="A222" s="29">
        <v>11</v>
      </c>
      <c r="B222" s="2" t="s">
        <v>142</v>
      </c>
      <c r="C222" s="29">
        <v>218</v>
      </c>
      <c r="D222" s="7" t="s">
        <v>11</v>
      </c>
      <c r="E222" s="32">
        <v>35736</v>
      </c>
      <c r="F222" s="1">
        <v>86</v>
      </c>
      <c r="G222" s="1">
        <v>97</v>
      </c>
      <c r="I222" s="1">
        <v>1</v>
      </c>
    </row>
    <row r="223" spans="1:9">
      <c r="A223" s="29">
        <v>11</v>
      </c>
      <c r="B223" s="2" t="s">
        <v>142</v>
      </c>
      <c r="C223" s="29">
        <v>219</v>
      </c>
      <c r="D223" s="7" t="s">
        <v>11</v>
      </c>
      <c r="E223" s="32">
        <v>35736</v>
      </c>
      <c r="F223" s="1">
        <v>85</v>
      </c>
      <c r="G223" s="1">
        <v>127</v>
      </c>
      <c r="H223" s="1">
        <v>1.0649999999999999</v>
      </c>
      <c r="I223" s="1">
        <v>1</v>
      </c>
    </row>
    <row r="224" spans="1:9">
      <c r="A224" s="29">
        <v>11</v>
      </c>
      <c r="B224" s="2" t="s">
        <v>142</v>
      </c>
      <c r="C224" s="29">
        <v>220</v>
      </c>
      <c r="D224" s="7" t="s">
        <v>11</v>
      </c>
      <c r="E224" s="32">
        <v>35736</v>
      </c>
      <c r="F224" s="1">
        <v>82.666666666666671</v>
      </c>
      <c r="G224" s="1">
        <v>68</v>
      </c>
      <c r="H224" s="1">
        <v>0.88933333333333342</v>
      </c>
      <c r="I224" s="1">
        <v>1</v>
      </c>
    </row>
    <row r="225" spans="1:9">
      <c r="A225" s="29">
        <v>11</v>
      </c>
      <c r="B225" s="2" t="s">
        <v>142</v>
      </c>
      <c r="C225" s="29">
        <v>221</v>
      </c>
      <c r="D225" s="7" t="s">
        <v>11</v>
      </c>
      <c r="E225" s="32">
        <v>35736</v>
      </c>
      <c r="F225" s="1">
        <v>82</v>
      </c>
      <c r="G225" s="1">
        <v>37</v>
      </c>
      <c r="H225" s="1">
        <v>0.50800000000000001</v>
      </c>
      <c r="I225" s="1">
        <v>1</v>
      </c>
    </row>
    <row r="226" spans="1:9">
      <c r="A226" s="29">
        <v>11</v>
      </c>
      <c r="B226" s="2" t="s">
        <v>142</v>
      </c>
      <c r="C226" s="29">
        <v>222</v>
      </c>
      <c r="D226" s="7" t="s">
        <v>11</v>
      </c>
      <c r="E226" s="32">
        <v>35736</v>
      </c>
      <c r="F226" s="1">
        <v>79.5</v>
      </c>
      <c r="G226" s="1">
        <v>56.25</v>
      </c>
      <c r="H226" s="1">
        <v>1.22</v>
      </c>
      <c r="I226" s="1">
        <v>1</v>
      </c>
    </row>
    <row r="227" spans="1:9">
      <c r="A227" s="29">
        <v>11</v>
      </c>
      <c r="B227" s="2" t="s">
        <v>142</v>
      </c>
      <c r="C227" s="29">
        <v>223</v>
      </c>
      <c r="D227" s="7" t="s">
        <v>11</v>
      </c>
      <c r="E227" s="32">
        <v>35736</v>
      </c>
      <c r="F227" s="1">
        <v>75</v>
      </c>
      <c r="G227" s="1">
        <v>89</v>
      </c>
      <c r="H227" s="1">
        <v>0.84</v>
      </c>
      <c r="I227" s="1">
        <v>1</v>
      </c>
    </row>
    <row r="228" spans="1:9">
      <c r="A228" s="29">
        <v>11</v>
      </c>
      <c r="B228" s="2" t="s">
        <v>142</v>
      </c>
      <c r="C228" s="29">
        <v>224</v>
      </c>
      <c r="D228" s="7" t="s">
        <v>11</v>
      </c>
      <c r="E228" s="32">
        <v>35736</v>
      </c>
      <c r="F228" s="1">
        <v>70</v>
      </c>
      <c r="G228" s="1">
        <v>56.833333333333336</v>
      </c>
      <c r="H228" s="1">
        <v>1.2713333333333334</v>
      </c>
      <c r="I228" s="1">
        <v>1</v>
      </c>
    </row>
    <row r="229" spans="1:9">
      <c r="A229" s="29">
        <v>11</v>
      </c>
      <c r="B229" s="2" t="s">
        <v>142</v>
      </c>
      <c r="C229" s="29">
        <v>225</v>
      </c>
      <c r="D229" s="7" t="s">
        <v>11</v>
      </c>
      <c r="E229" s="32">
        <v>35736</v>
      </c>
      <c r="F229" s="1">
        <v>69.333333333333329</v>
      </c>
      <c r="G229" s="1">
        <v>58.333333333333336</v>
      </c>
      <c r="H229" s="1">
        <v>1.3833333333333335</v>
      </c>
      <c r="I229" s="1">
        <v>1</v>
      </c>
    </row>
    <row r="230" spans="1:9">
      <c r="A230" s="29">
        <v>11</v>
      </c>
      <c r="B230" s="2" t="s">
        <v>142</v>
      </c>
      <c r="C230" s="29">
        <v>226</v>
      </c>
      <c r="D230" s="7" t="s">
        <v>11</v>
      </c>
      <c r="E230" s="32">
        <v>35736</v>
      </c>
      <c r="F230" s="1">
        <v>69</v>
      </c>
      <c r="G230" s="1">
        <v>54</v>
      </c>
      <c r="H230" s="1">
        <v>0.58399999999999996</v>
      </c>
      <c r="I230" s="1">
        <v>1</v>
      </c>
    </row>
    <row r="231" spans="1:9">
      <c r="A231" s="29">
        <v>11</v>
      </c>
      <c r="B231" s="2" t="s">
        <v>142</v>
      </c>
      <c r="C231" s="29">
        <v>227</v>
      </c>
      <c r="D231" s="7" t="s">
        <v>11</v>
      </c>
      <c r="E231" s="32">
        <v>35736</v>
      </c>
      <c r="F231" s="1">
        <v>68</v>
      </c>
      <c r="G231" s="1">
        <v>33</v>
      </c>
      <c r="H231" s="1">
        <v>0.50800000000000001</v>
      </c>
      <c r="I231" s="1">
        <v>1</v>
      </c>
    </row>
    <row r="232" spans="1:9">
      <c r="A232" s="29">
        <v>11</v>
      </c>
      <c r="B232" s="2" t="s">
        <v>142</v>
      </c>
      <c r="C232" s="29">
        <v>228</v>
      </c>
      <c r="D232" s="7" t="s">
        <v>11</v>
      </c>
      <c r="E232" s="32">
        <v>35736</v>
      </c>
      <c r="F232" s="1">
        <v>67.5</v>
      </c>
      <c r="G232" s="1">
        <v>56</v>
      </c>
      <c r="H232" s="1">
        <v>1.208</v>
      </c>
      <c r="I232" s="1">
        <v>1</v>
      </c>
    </row>
    <row r="233" spans="1:9">
      <c r="A233" s="29">
        <v>11</v>
      </c>
      <c r="B233" s="2" t="s">
        <v>142</v>
      </c>
      <c r="C233" s="29">
        <v>229</v>
      </c>
      <c r="D233" s="7" t="s">
        <v>11</v>
      </c>
      <c r="E233" s="32">
        <v>35736</v>
      </c>
      <c r="F233" s="1">
        <v>67</v>
      </c>
      <c r="G233" s="1">
        <v>55</v>
      </c>
      <c r="H233" s="1">
        <v>0.85</v>
      </c>
      <c r="I233" s="1">
        <v>1</v>
      </c>
    </row>
    <row r="234" spans="1:9">
      <c r="A234" s="29">
        <v>11</v>
      </c>
      <c r="B234" s="2" t="s">
        <v>142</v>
      </c>
      <c r="C234" s="29">
        <v>230</v>
      </c>
      <c r="D234" s="7" t="s">
        <v>11</v>
      </c>
      <c r="E234" s="32">
        <v>35736</v>
      </c>
      <c r="F234" s="1">
        <v>67</v>
      </c>
      <c r="G234" s="1">
        <v>73</v>
      </c>
      <c r="I234" s="1">
        <v>1</v>
      </c>
    </row>
    <row r="235" spans="1:9">
      <c r="A235" s="29">
        <v>11</v>
      </c>
      <c r="B235" s="2" t="s">
        <v>142</v>
      </c>
      <c r="C235" s="29">
        <v>231</v>
      </c>
      <c r="D235" s="7" t="s">
        <v>11</v>
      </c>
      <c r="E235" s="32">
        <v>35736</v>
      </c>
      <c r="F235" s="1">
        <v>66</v>
      </c>
      <c r="G235" s="1">
        <v>60</v>
      </c>
      <c r="H235" s="1">
        <v>0.77500000000000002</v>
      </c>
      <c r="I235" s="1">
        <v>1</v>
      </c>
    </row>
    <row r="236" spans="1:9">
      <c r="A236" s="29">
        <v>11</v>
      </c>
      <c r="B236" s="2" t="s">
        <v>142</v>
      </c>
      <c r="C236" s="29">
        <v>232</v>
      </c>
      <c r="D236" s="7" t="s">
        <v>11</v>
      </c>
      <c r="E236" s="32">
        <v>35736</v>
      </c>
      <c r="F236" s="1">
        <v>66</v>
      </c>
      <c r="G236" s="1">
        <v>65</v>
      </c>
      <c r="H236" s="1">
        <v>0.68</v>
      </c>
      <c r="I236" s="1">
        <v>1</v>
      </c>
    </row>
    <row r="237" spans="1:9">
      <c r="A237" s="29">
        <v>11</v>
      </c>
      <c r="B237" s="2" t="s">
        <v>142</v>
      </c>
      <c r="C237" s="29">
        <v>233</v>
      </c>
      <c r="D237" s="7" t="s">
        <v>11</v>
      </c>
      <c r="E237" s="32">
        <v>35736</v>
      </c>
      <c r="F237" s="1">
        <v>58.5</v>
      </c>
      <c r="G237" s="1">
        <v>64.5</v>
      </c>
      <c r="H237" s="1">
        <v>0.89</v>
      </c>
      <c r="I237" s="1">
        <v>1</v>
      </c>
    </row>
    <row r="238" spans="1:9">
      <c r="A238" s="29">
        <v>11</v>
      </c>
      <c r="B238" s="2" t="s">
        <v>142</v>
      </c>
      <c r="C238" s="29">
        <v>234</v>
      </c>
      <c r="D238" s="7" t="s">
        <v>11</v>
      </c>
      <c r="E238" s="32">
        <v>35736</v>
      </c>
      <c r="F238" s="1">
        <v>54.5</v>
      </c>
      <c r="G238" s="1">
        <v>48</v>
      </c>
      <c r="H238" s="1">
        <v>0.35550000000000004</v>
      </c>
      <c r="I238" s="1">
        <v>1</v>
      </c>
    </row>
    <row r="239" spans="1:9">
      <c r="A239" s="29">
        <v>11</v>
      </c>
      <c r="B239" s="2" t="s">
        <v>142</v>
      </c>
      <c r="C239" s="29">
        <v>235</v>
      </c>
      <c r="D239" s="7" t="s">
        <v>11</v>
      </c>
      <c r="E239" s="32">
        <v>35736</v>
      </c>
      <c r="F239" s="1">
        <v>54</v>
      </c>
      <c r="G239" s="1">
        <v>47.5</v>
      </c>
      <c r="H239" s="1">
        <v>0.68333333333333324</v>
      </c>
      <c r="I239" s="1">
        <v>1</v>
      </c>
    </row>
    <row r="240" spans="1:9">
      <c r="A240" s="29">
        <v>11</v>
      </c>
      <c r="B240" s="2" t="s">
        <v>142</v>
      </c>
      <c r="C240" s="29">
        <v>236</v>
      </c>
      <c r="D240" s="7" t="s">
        <v>11</v>
      </c>
      <c r="E240" s="32">
        <v>35736</v>
      </c>
      <c r="F240" s="1">
        <v>54</v>
      </c>
      <c r="G240" s="1">
        <v>35</v>
      </c>
      <c r="H240" s="1">
        <v>0.60899999999999999</v>
      </c>
      <c r="I240" s="1">
        <v>1</v>
      </c>
    </row>
    <row r="241" spans="1:9">
      <c r="A241" s="29">
        <v>11</v>
      </c>
      <c r="B241" s="2" t="s">
        <v>142</v>
      </c>
      <c r="C241" s="29">
        <v>237</v>
      </c>
      <c r="D241" s="7" t="s">
        <v>11</v>
      </c>
      <c r="E241" s="32">
        <v>35736</v>
      </c>
      <c r="F241" s="1">
        <v>53</v>
      </c>
      <c r="G241" s="1">
        <v>36</v>
      </c>
      <c r="H241" s="1">
        <v>0.45700000000000002</v>
      </c>
      <c r="I241" s="1">
        <v>1</v>
      </c>
    </row>
    <row r="242" spans="1:9">
      <c r="A242" s="29">
        <v>11</v>
      </c>
      <c r="B242" s="2" t="s">
        <v>142</v>
      </c>
      <c r="C242" s="29">
        <v>238</v>
      </c>
      <c r="D242" s="7" t="s">
        <v>11</v>
      </c>
      <c r="E242" s="32">
        <v>35736</v>
      </c>
      <c r="F242" s="1">
        <v>52</v>
      </c>
      <c r="G242" s="1">
        <v>36</v>
      </c>
      <c r="H242" s="1">
        <v>0.53</v>
      </c>
      <c r="I242" s="1">
        <v>1</v>
      </c>
    </row>
    <row r="243" spans="1:9">
      <c r="A243" s="29">
        <v>11</v>
      </c>
      <c r="B243" s="2" t="s">
        <v>142</v>
      </c>
      <c r="C243" s="29">
        <v>239</v>
      </c>
      <c r="D243" s="7" t="s">
        <v>11</v>
      </c>
      <c r="E243" s="32">
        <v>35736</v>
      </c>
      <c r="F243" s="1">
        <v>52</v>
      </c>
      <c r="G243" s="1">
        <v>37.25</v>
      </c>
      <c r="H243" s="1">
        <v>0.48</v>
      </c>
      <c r="I243" s="1">
        <v>1</v>
      </c>
    </row>
    <row r="244" spans="1:9">
      <c r="A244" s="29">
        <v>11</v>
      </c>
      <c r="B244" s="2" t="s">
        <v>142</v>
      </c>
      <c r="C244" s="29">
        <v>240</v>
      </c>
      <c r="D244" s="7" t="s">
        <v>11</v>
      </c>
      <c r="E244" s="32">
        <v>35736</v>
      </c>
      <c r="F244" s="1">
        <v>51.5</v>
      </c>
      <c r="G244" s="1">
        <v>41</v>
      </c>
      <c r="H244" s="1">
        <v>1</v>
      </c>
      <c r="I244" s="1">
        <v>1</v>
      </c>
    </row>
    <row r="245" spans="1:9">
      <c r="A245" s="29">
        <v>11</v>
      </c>
      <c r="B245" s="2" t="s">
        <v>142</v>
      </c>
      <c r="C245" s="29">
        <v>241</v>
      </c>
      <c r="D245" s="7" t="s">
        <v>11</v>
      </c>
      <c r="E245" s="32">
        <v>35736</v>
      </c>
      <c r="F245" s="1">
        <v>50</v>
      </c>
      <c r="G245" s="1">
        <v>71</v>
      </c>
      <c r="H245" s="1">
        <v>0.66</v>
      </c>
      <c r="I245" s="1">
        <v>1</v>
      </c>
    </row>
    <row r="246" spans="1:9">
      <c r="A246" s="29">
        <v>11</v>
      </c>
      <c r="B246" s="2" t="s">
        <v>142</v>
      </c>
      <c r="C246" s="29">
        <v>242</v>
      </c>
      <c r="D246" s="7" t="s">
        <v>11</v>
      </c>
      <c r="E246" s="32">
        <v>35736</v>
      </c>
      <c r="F246" s="1">
        <v>49</v>
      </c>
      <c r="G246" s="1">
        <v>25</v>
      </c>
      <c r="H246" s="1">
        <v>0.48199999999999998</v>
      </c>
      <c r="I246" s="1">
        <v>1</v>
      </c>
    </row>
    <row r="247" spans="1:9">
      <c r="A247" s="29">
        <v>11</v>
      </c>
      <c r="B247" s="2" t="s">
        <v>142</v>
      </c>
      <c r="C247" s="29">
        <v>243</v>
      </c>
      <c r="D247" s="7" t="s">
        <v>11</v>
      </c>
      <c r="E247" s="32">
        <v>35736</v>
      </c>
      <c r="F247" s="1">
        <v>46</v>
      </c>
      <c r="G247" s="1">
        <v>40</v>
      </c>
      <c r="H247" s="1">
        <v>0.56999999999999995</v>
      </c>
      <c r="I247" s="1">
        <v>1</v>
      </c>
    </row>
    <row r="248" spans="1:9">
      <c r="A248" s="29">
        <v>11</v>
      </c>
      <c r="B248" s="2" t="s">
        <v>142</v>
      </c>
      <c r="C248" s="29">
        <v>244</v>
      </c>
      <c r="D248" s="7" t="s">
        <v>11</v>
      </c>
      <c r="E248" s="32">
        <v>35736</v>
      </c>
      <c r="F248" s="1">
        <v>45</v>
      </c>
      <c r="G248" s="1">
        <v>53</v>
      </c>
      <c r="H248" s="1">
        <v>0.45700000000000002</v>
      </c>
      <c r="I248" s="1">
        <v>1</v>
      </c>
    </row>
    <row r="249" spans="1:9">
      <c r="A249" s="29">
        <v>11</v>
      </c>
      <c r="B249" s="2" t="s">
        <v>142</v>
      </c>
      <c r="C249" s="29">
        <v>245</v>
      </c>
      <c r="D249" s="7" t="s">
        <v>11</v>
      </c>
      <c r="E249" s="32">
        <v>35736</v>
      </c>
      <c r="F249" s="1">
        <v>40</v>
      </c>
      <c r="G249" s="1">
        <v>52</v>
      </c>
      <c r="H249" s="1">
        <v>0.76200000000000001</v>
      </c>
      <c r="I249" s="1">
        <v>1</v>
      </c>
    </row>
    <row r="250" spans="1:9">
      <c r="A250" s="29">
        <v>11</v>
      </c>
      <c r="B250" s="2" t="s">
        <v>142</v>
      </c>
      <c r="C250" s="29">
        <v>246</v>
      </c>
      <c r="D250" s="7" t="s">
        <v>11</v>
      </c>
      <c r="E250" s="32">
        <v>35736</v>
      </c>
      <c r="F250" s="1">
        <v>30</v>
      </c>
      <c r="G250" s="1">
        <v>33</v>
      </c>
      <c r="H250" s="1">
        <v>0.37</v>
      </c>
      <c r="I250" s="1">
        <v>1</v>
      </c>
    </row>
    <row r="251" spans="1:9">
      <c r="A251" s="29">
        <v>11</v>
      </c>
      <c r="B251" s="2" t="s">
        <v>142</v>
      </c>
      <c r="C251" s="29">
        <v>247</v>
      </c>
      <c r="D251" s="7" t="s">
        <v>11</v>
      </c>
      <c r="E251" s="32">
        <v>35736</v>
      </c>
      <c r="F251" s="1">
        <v>26</v>
      </c>
      <c r="G251" s="1">
        <v>27.5</v>
      </c>
      <c r="H251" s="1">
        <v>0.14000000000000001</v>
      </c>
      <c r="I251" s="1">
        <v>1</v>
      </c>
    </row>
    <row r="252" spans="1:9">
      <c r="A252" s="29">
        <v>11</v>
      </c>
      <c r="B252" s="2" t="s">
        <v>142</v>
      </c>
      <c r="C252" s="29">
        <v>248</v>
      </c>
      <c r="D252" s="7" t="s">
        <v>11</v>
      </c>
      <c r="E252" s="32">
        <v>35736</v>
      </c>
      <c r="F252" s="1">
        <v>18</v>
      </c>
      <c r="G252" s="1">
        <v>40</v>
      </c>
      <c r="H252" s="1">
        <v>0.30399999999999999</v>
      </c>
      <c r="I252" s="1">
        <v>1</v>
      </c>
    </row>
    <row r="253" spans="1:9">
      <c r="A253" s="29">
        <v>12</v>
      </c>
      <c r="B253" s="6" t="s">
        <v>143</v>
      </c>
      <c r="C253" s="29">
        <v>249</v>
      </c>
      <c r="D253" s="7" t="s">
        <v>11</v>
      </c>
      <c r="E253" s="31">
        <v>35992</v>
      </c>
      <c r="F253" s="1">
        <f>(137+105+135)/3</f>
        <v>125.66666666666667</v>
      </c>
      <c r="G253" s="1">
        <v>222</v>
      </c>
      <c r="H253" s="1">
        <f>(1.7+1.4+1.8)/3</f>
        <v>1.6333333333333331</v>
      </c>
      <c r="I253" s="10">
        <v>3</v>
      </c>
    </row>
    <row r="254" spans="1:9">
      <c r="A254" s="29">
        <v>12</v>
      </c>
      <c r="B254" s="6" t="s">
        <v>143</v>
      </c>
      <c r="C254" s="29">
        <v>250</v>
      </c>
      <c r="D254" s="7" t="s">
        <v>11</v>
      </c>
      <c r="E254" s="31">
        <v>35992</v>
      </c>
      <c r="F254" s="1">
        <v>122</v>
      </c>
      <c r="G254" s="1">
        <v>76</v>
      </c>
      <c r="H254" s="1" t="s">
        <v>97</v>
      </c>
      <c r="I254" s="1">
        <v>1</v>
      </c>
    </row>
    <row r="255" spans="1:9">
      <c r="A255" s="29">
        <v>12</v>
      </c>
      <c r="B255" s="6" t="s">
        <v>143</v>
      </c>
      <c r="C255" s="29">
        <v>251</v>
      </c>
      <c r="D255" s="7" t="s">
        <v>11</v>
      </c>
      <c r="E255" s="31">
        <v>35992</v>
      </c>
      <c r="F255" s="1">
        <v>105</v>
      </c>
      <c r="G255" s="1">
        <v>92</v>
      </c>
      <c r="H255" s="1">
        <f>(0.83+0.45)/2</f>
        <v>0.64</v>
      </c>
      <c r="I255" s="1">
        <v>2</v>
      </c>
    </row>
    <row r="256" spans="1:9">
      <c r="A256" s="29">
        <v>12</v>
      </c>
      <c r="B256" s="6" t="s">
        <v>143</v>
      </c>
      <c r="C256" s="29">
        <v>252</v>
      </c>
      <c r="D256" s="7" t="s">
        <v>11</v>
      </c>
      <c r="E256" s="31">
        <v>35992</v>
      </c>
      <c r="F256" s="1">
        <v>76</v>
      </c>
      <c r="G256" s="1" t="s">
        <v>100</v>
      </c>
      <c r="H256" s="1" t="s">
        <v>101</v>
      </c>
      <c r="I256" s="1">
        <v>1</v>
      </c>
    </row>
    <row r="257" spans="1:9">
      <c r="A257" s="29">
        <v>12</v>
      </c>
      <c r="B257" s="6" t="s">
        <v>143</v>
      </c>
      <c r="C257" s="29">
        <v>253</v>
      </c>
      <c r="D257" s="7" t="s">
        <v>11</v>
      </c>
      <c r="E257" s="31">
        <v>35992</v>
      </c>
      <c r="F257" s="1">
        <v>76</v>
      </c>
      <c r="G257" s="1">
        <v>39</v>
      </c>
      <c r="H257" s="1" t="s">
        <v>102</v>
      </c>
      <c r="I257" s="1">
        <v>1</v>
      </c>
    </row>
    <row r="258" spans="1:9">
      <c r="A258" s="29">
        <v>13</v>
      </c>
      <c r="B258" s="6" t="s">
        <v>144</v>
      </c>
      <c r="C258" s="29">
        <v>254</v>
      </c>
      <c r="D258" s="7" t="s">
        <v>7</v>
      </c>
      <c r="E258" s="31">
        <v>35911</v>
      </c>
      <c r="F258" s="1">
        <v>38</v>
      </c>
      <c r="G258" s="1">
        <v>31</v>
      </c>
      <c r="H258" s="4">
        <v>0.30480000000000002</v>
      </c>
      <c r="I258" s="1">
        <v>1</v>
      </c>
    </row>
    <row r="259" spans="1:9">
      <c r="A259" s="29">
        <v>13</v>
      </c>
      <c r="B259" s="6" t="s">
        <v>144</v>
      </c>
      <c r="C259" s="29">
        <v>255</v>
      </c>
      <c r="D259" s="7" t="s">
        <v>7</v>
      </c>
      <c r="E259" s="31">
        <v>35911</v>
      </c>
      <c r="F259" s="1">
        <v>27</v>
      </c>
      <c r="G259" s="1">
        <v>20</v>
      </c>
      <c r="H259" s="4">
        <v>0.63500000000000001</v>
      </c>
      <c r="I259" s="1">
        <v>1</v>
      </c>
    </row>
    <row r="260" spans="1:9">
      <c r="A260" s="29">
        <v>13</v>
      </c>
      <c r="B260" s="6" t="s">
        <v>144</v>
      </c>
      <c r="C260" s="29">
        <v>256</v>
      </c>
      <c r="D260" s="7" t="s">
        <v>11</v>
      </c>
      <c r="E260" s="31">
        <v>35911</v>
      </c>
      <c r="F260" s="1">
        <v>102</v>
      </c>
      <c r="G260" s="1">
        <v>98</v>
      </c>
      <c r="H260" s="1">
        <v>1.0668</v>
      </c>
      <c r="I260" s="1">
        <v>1</v>
      </c>
    </row>
    <row r="261" spans="1:9">
      <c r="A261" s="29">
        <v>13</v>
      </c>
      <c r="B261" s="6" t="s">
        <v>144</v>
      </c>
      <c r="C261" s="29">
        <v>257</v>
      </c>
      <c r="D261" s="7" t="s">
        <v>11</v>
      </c>
      <c r="E261" s="31">
        <v>35911</v>
      </c>
      <c r="F261" s="1">
        <v>89</v>
      </c>
      <c r="G261" s="1">
        <v>64</v>
      </c>
      <c r="H261" s="4">
        <v>0.78739999999999999</v>
      </c>
      <c r="I261" s="1">
        <v>1</v>
      </c>
    </row>
    <row r="262" spans="1:9">
      <c r="A262" s="29">
        <v>13</v>
      </c>
      <c r="B262" s="6" t="s">
        <v>144</v>
      </c>
      <c r="C262" s="29">
        <v>258</v>
      </c>
      <c r="D262" s="7" t="s">
        <v>11</v>
      </c>
      <c r="E262" s="31">
        <v>35911</v>
      </c>
      <c r="F262" s="1">
        <v>83</v>
      </c>
      <c r="G262" s="1">
        <v>58</v>
      </c>
      <c r="H262" s="4">
        <v>0.83820000000000006</v>
      </c>
      <c r="I262" s="1">
        <v>1</v>
      </c>
    </row>
    <row r="263" spans="1:9">
      <c r="A263" s="29">
        <v>13</v>
      </c>
      <c r="B263" s="6" t="s">
        <v>144</v>
      </c>
      <c r="C263" s="29">
        <v>259</v>
      </c>
      <c r="D263" s="7" t="s">
        <v>11</v>
      </c>
      <c r="E263" s="31">
        <v>35911</v>
      </c>
      <c r="F263" s="1">
        <v>81</v>
      </c>
      <c r="G263" s="1">
        <v>76</v>
      </c>
      <c r="H263" s="4">
        <v>1.0413999999999999</v>
      </c>
      <c r="I263" s="1">
        <v>1</v>
      </c>
    </row>
    <row r="264" spans="1:9">
      <c r="A264" s="29">
        <v>13</v>
      </c>
      <c r="B264" s="6" t="s">
        <v>144</v>
      </c>
      <c r="C264" s="29">
        <v>260</v>
      </c>
      <c r="D264" s="7" t="s">
        <v>11</v>
      </c>
      <c r="E264" s="31">
        <v>35911</v>
      </c>
      <c r="F264" s="1">
        <v>77</v>
      </c>
      <c r="G264" s="1">
        <v>70</v>
      </c>
      <c r="H264" s="4">
        <v>1.0922000000000001</v>
      </c>
      <c r="I264" s="1">
        <v>1</v>
      </c>
    </row>
    <row r="265" spans="1:9">
      <c r="A265" s="29">
        <v>13</v>
      </c>
      <c r="B265" s="6" t="s">
        <v>144</v>
      </c>
      <c r="C265" s="29">
        <v>261</v>
      </c>
      <c r="D265" s="7" t="s">
        <v>11</v>
      </c>
      <c r="E265" s="31">
        <v>35911</v>
      </c>
      <c r="F265" s="1">
        <v>74</v>
      </c>
      <c r="G265" s="1">
        <v>51</v>
      </c>
      <c r="H265" s="4">
        <v>0.60960000000000003</v>
      </c>
      <c r="I265" s="1">
        <v>1</v>
      </c>
    </row>
    <row r="266" spans="1:9">
      <c r="A266" s="29">
        <v>13</v>
      </c>
      <c r="B266" s="6" t="s">
        <v>144</v>
      </c>
      <c r="C266" s="29">
        <v>262</v>
      </c>
      <c r="D266" s="7" t="s">
        <v>11</v>
      </c>
      <c r="E266" s="31">
        <v>35911</v>
      </c>
      <c r="F266" s="1">
        <v>70</v>
      </c>
      <c r="G266" s="1">
        <v>55</v>
      </c>
      <c r="H266" s="4">
        <v>0.86360000000000003</v>
      </c>
      <c r="I266" s="1">
        <v>1</v>
      </c>
    </row>
    <row r="267" spans="1:9">
      <c r="A267" s="29">
        <v>13</v>
      </c>
      <c r="B267" s="6" t="s">
        <v>144</v>
      </c>
      <c r="C267" s="29">
        <v>263</v>
      </c>
      <c r="D267" s="7" t="s">
        <v>11</v>
      </c>
      <c r="E267" s="31">
        <v>35911</v>
      </c>
      <c r="F267" s="1">
        <v>68</v>
      </c>
      <c r="G267" s="1">
        <v>34</v>
      </c>
      <c r="H267" s="4">
        <v>0.66039999999999999</v>
      </c>
      <c r="I267" s="1">
        <v>1</v>
      </c>
    </row>
    <row r="268" spans="1:9">
      <c r="A268" s="29">
        <v>13</v>
      </c>
      <c r="B268" s="6" t="s">
        <v>144</v>
      </c>
      <c r="C268" s="29">
        <v>264</v>
      </c>
      <c r="D268" s="7" t="s">
        <v>11</v>
      </c>
      <c r="E268" s="31">
        <v>35911</v>
      </c>
      <c r="F268" s="1">
        <v>63</v>
      </c>
      <c r="G268" s="1">
        <v>57</v>
      </c>
      <c r="H268" s="4">
        <v>0.60960000000000003</v>
      </c>
      <c r="I268" s="1">
        <v>1</v>
      </c>
    </row>
    <row r="269" spans="1:9">
      <c r="A269" s="29">
        <v>13</v>
      </c>
      <c r="B269" s="6" t="s">
        <v>144</v>
      </c>
      <c r="C269" s="29">
        <v>265</v>
      </c>
      <c r="D269" s="7" t="s">
        <v>11</v>
      </c>
      <c r="E269" s="31">
        <v>35911</v>
      </c>
      <c r="F269" s="1">
        <v>62</v>
      </c>
      <c r="G269" s="1">
        <v>78</v>
      </c>
      <c r="H269" s="4">
        <v>0.78739999999999999</v>
      </c>
      <c r="I269" s="1">
        <v>1</v>
      </c>
    </row>
    <row r="270" spans="1:9">
      <c r="A270" s="29">
        <v>13</v>
      </c>
      <c r="B270" s="6" t="s">
        <v>144</v>
      </c>
      <c r="C270" s="29">
        <v>266</v>
      </c>
      <c r="D270" s="7" t="s">
        <v>11</v>
      </c>
      <c r="E270" s="31">
        <v>35911</v>
      </c>
      <c r="F270" s="1">
        <v>60</v>
      </c>
      <c r="G270" s="1">
        <v>42</v>
      </c>
      <c r="H270" s="4">
        <v>0.60960000000000003</v>
      </c>
      <c r="I270" s="1">
        <v>1</v>
      </c>
    </row>
    <row r="271" spans="1:9">
      <c r="A271" s="29">
        <v>13</v>
      </c>
      <c r="B271" s="6" t="s">
        <v>144</v>
      </c>
      <c r="C271" s="29">
        <v>267</v>
      </c>
      <c r="D271" s="7" t="s">
        <v>11</v>
      </c>
      <c r="E271" s="31">
        <v>35911</v>
      </c>
      <c r="F271" s="1">
        <v>60</v>
      </c>
      <c r="G271" s="1">
        <v>92</v>
      </c>
      <c r="H271" s="4">
        <v>0.60960000000000003</v>
      </c>
      <c r="I271" s="1">
        <v>1</v>
      </c>
    </row>
    <row r="272" spans="1:9">
      <c r="A272" s="29">
        <v>13</v>
      </c>
      <c r="B272" s="6" t="s">
        <v>144</v>
      </c>
      <c r="C272" s="29">
        <v>268</v>
      </c>
      <c r="D272" s="7" t="s">
        <v>11</v>
      </c>
      <c r="E272" s="31">
        <v>35911</v>
      </c>
      <c r="F272" s="1">
        <v>59</v>
      </c>
      <c r="G272" s="1">
        <v>50</v>
      </c>
      <c r="H272" s="4">
        <v>0.60960000000000003</v>
      </c>
      <c r="I272" s="1">
        <v>1</v>
      </c>
    </row>
    <row r="273" spans="1:9">
      <c r="A273" s="29">
        <v>13</v>
      </c>
      <c r="B273" s="6" t="s">
        <v>144</v>
      </c>
      <c r="C273" s="29">
        <v>269</v>
      </c>
      <c r="D273" s="7" t="s">
        <v>11</v>
      </c>
      <c r="E273" s="31">
        <v>35911</v>
      </c>
      <c r="F273" s="1">
        <v>50</v>
      </c>
      <c r="G273" s="1">
        <v>26</v>
      </c>
      <c r="H273" s="4">
        <v>0.91439999999999999</v>
      </c>
      <c r="I273" s="1">
        <v>1</v>
      </c>
    </row>
    <row r="274" spans="1:9">
      <c r="A274" s="29">
        <v>13</v>
      </c>
      <c r="B274" s="6" t="s">
        <v>144</v>
      </c>
      <c r="C274" s="29">
        <v>270</v>
      </c>
      <c r="D274" s="7" t="s">
        <v>11</v>
      </c>
      <c r="E274" s="31">
        <v>35911</v>
      </c>
      <c r="F274" s="1">
        <v>43</v>
      </c>
      <c r="G274" s="1">
        <v>22</v>
      </c>
      <c r="H274" s="4">
        <v>0.73659999999999992</v>
      </c>
      <c r="I274" s="1">
        <v>1</v>
      </c>
    </row>
    <row r="275" spans="1:9">
      <c r="A275" s="29">
        <v>13</v>
      </c>
      <c r="B275" s="6" t="s">
        <v>144</v>
      </c>
      <c r="C275" s="29">
        <v>271</v>
      </c>
      <c r="D275" s="7" t="s">
        <v>11</v>
      </c>
      <c r="E275" s="31">
        <v>35911</v>
      </c>
      <c r="F275" s="1">
        <v>36</v>
      </c>
      <c r="G275" s="1">
        <v>52</v>
      </c>
      <c r="H275" s="4">
        <v>0.53339999999999999</v>
      </c>
      <c r="I275" s="1">
        <v>1</v>
      </c>
    </row>
    <row r="276" spans="1:9">
      <c r="A276" s="29">
        <v>14</v>
      </c>
      <c r="B276" s="6" t="s">
        <v>145</v>
      </c>
      <c r="C276" s="29">
        <v>272</v>
      </c>
      <c r="D276" s="26" t="s">
        <v>7</v>
      </c>
      <c r="E276" s="31">
        <v>35908</v>
      </c>
      <c r="F276" s="1">
        <v>15</v>
      </c>
      <c r="G276" s="1">
        <v>18</v>
      </c>
      <c r="H276" s="4">
        <v>0.10160000000000001</v>
      </c>
      <c r="I276" s="1">
        <v>1</v>
      </c>
    </row>
    <row r="277" spans="1:9">
      <c r="A277" s="29">
        <v>14</v>
      </c>
      <c r="B277" s="6" t="s">
        <v>145</v>
      </c>
      <c r="C277" s="29">
        <v>273</v>
      </c>
      <c r="D277" s="7" t="s">
        <v>10</v>
      </c>
      <c r="E277" s="31">
        <v>35908</v>
      </c>
      <c r="F277" s="1">
        <v>23</v>
      </c>
      <c r="G277" s="1">
        <v>30</v>
      </c>
      <c r="H277" s="4">
        <v>0.35560000000000003</v>
      </c>
      <c r="I277" s="1">
        <v>1</v>
      </c>
    </row>
    <row r="278" spans="1:9">
      <c r="A278" s="29">
        <v>14</v>
      </c>
      <c r="B278" s="6" t="s">
        <v>145</v>
      </c>
      <c r="C278" s="29">
        <v>274</v>
      </c>
      <c r="D278" s="7" t="s">
        <v>10</v>
      </c>
      <c r="E278" s="31">
        <v>35908</v>
      </c>
      <c r="F278" s="1">
        <v>13</v>
      </c>
      <c r="G278" s="1">
        <v>11</v>
      </c>
      <c r="H278" s="4">
        <v>5.0800000000000005E-2</v>
      </c>
      <c r="I278" s="1">
        <v>1</v>
      </c>
    </row>
    <row r="279" spans="1:9">
      <c r="A279" s="29">
        <v>14</v>
      </c>
      <c r="B279" s="6" t="s">
        <v>145</v>
      </c>
      <c r="C279" s="29">
        <v>275</v>
      </c>
      <c r="D279" s="7" t="s">
        <v>10</v>
      </c>
      <c r="E279" s="31">
        <v>35908</v>
      </c>
      <c r="F279" s="1">
        <v>12</v>
      </c>
      <c r="G279" s="1">
        <v>15</v>
      </c>
      <c r="H279" s="4">
        <v>0.127</v>
      </c>
      <c r="I279" s="1">
        <v>1</v>
      </c>
    </row>
    <row r="280" spans="1:9">
      <c r="A280" s="29">
        <v>14</v>
      </c>
      <c r="B280" s="6" t="s">
        <v>145</v>
      </c>
      <c r="C280" s="29">
        <v>276</v>
      </c>
      <c r="D280" s="7" t="s">
        <v>10</v>
      </c>
      <c r="E280" s="31">
        <v>35908</v>
      </c>
      <c r="F280" s="1">
        <v>8</v>
      </c>
      <c r="G280" s="1">
        <v>6</v>
      </c>
      <c r="H280" s="4">
        <v>2.5400000000000002E-2</v>
      </c>
      <c r="I280" s="1">
        <v>1</v>
      </c>
    </row>
    <row r="281" spans="1:9">
      <c r="A281" s="29">
        <v>14</v>
      </c>
      <c r="B281" s="6" t="s">
        <v>145</v>
      </c>
      <c r="C281" s="29">
        <v>277</v>
      </c>
      <c r="D281" s="7" t="s">
        <v>110</v>
      </c>
      <c r="E281" s="31">
        <v>35908</v>
      </c>
      <c r="F281" s="1">
        <v>89.5</v>
      </c>
      <c r="G281" s="1">
        <v>56</v>
      </c>
      <c r="H281" s="4">
        <v>0.91439999999999999</v>
      </c>
      <c r="I281" s="1">
        <v>1</v>
      </c>
    </row>
    <row r="282" spans="1:9">
      <c r="A282" s="29">
        <v>14</v>
      </c>
      <c r="B282" s="6" t="s">
        <v>145</v>
      </c>
      <c r="C282" s="29">
        <v>278</v>
      </c>
      <c r="D282" s="7" t="s">
        <v>110</v>
      </c>
      <c r="E282" s="31">
        <v>35908</v>
      </c>
      <c r="F282" s="1">
        <v>90</v>
      </c>
      <c r="G282" s="1">
        <v>91</v>
      </c>
      <c r="H282" s="4">
        <v>0.81280000000000008</v>
      </c>
      <c r="I282" s="1">
        <v>1</v>
      </c>
    </row>
    <row r="283" spans="1:9">
      <c r="A283" s="29">
        <v>14</v>
      </c>
      <c r="B283" s="6" t="s">
        <v>145</v>
      </c>
      <c r="C283" s="29">
        <v>279</v>
      </c>
      <c r="D283" s="7" t="s">
        <v>110</v>
      </c>
      <c r="E283" s="31">
        <v>35908</v>
      </c>
      <c r="F283" s="1">
        <v>81</v>
      </c>
      <c r="G283" s="1">
        <v>63</v>
      </c>
      <c r="H283" s="4">
        <v>0.71120000000000005</v>
      </c>
      <c r="I283" s="1">
        <v>1</v>
      </c>
    </row>
    <row r="284" spans="1:9">
      <c r="A284" s="29">
        <v>14</v>
      </c>
      <c r="B284" s="6" t="s">
        <v>145</v>
      </c>
      <c r="C284" s="29">
        <v>280</v>
      </c>
      <c r="D284" s="7" t="s">
        <v>110</v>
      </c>
      <c r="E284" s="31">
        <v>35908</v>
      </c>
      <c r="F284" s="1">
        <v>73</v>
      </c>
      <c r="G284" s="1">
        <v>52</v>
      </c>
      <c r="H284" s="4">
        <v>0.93979999999999997</v>
      </c>
      <c r="I284" s="1">
        <v>1</v>
      </c>
    </row>
    <row r="285" spans="1:9">
      <c r="A285" s="29">
        <v>14</v>
      </c>
      <c r="B285" s="6" t="s">
        <v>145</v>
      </c>
      <c r="C285" s="29">
        <v>281</v>
      </c>
      <c r="D285" s="7" t="s">
        <v>110</v>
      </c>
      <c r="E285" s="31">
        <v>35908</v>
      </c>
      <c r="F285" s="1">
        <v>73</v>
      </c>
      <c r="G285" s="1" t="s">
        <v>114</v>
      </c>
      <c r="H285" s="4">
        <v>0.30480000000000002</v>
      </c>
      <c r="I285" s="1">
        <v>1</v>
      </c>
    </row>
    <row r="286" spans="1:9">
      <c r="A286" s="29">
        <v>14</v>
      </c>
      <c r="B286" s="6" t="s">
        <v>145</v>
      </c>
      <c r="C286" s="29">
        <v>282</v>
      </c>
      <c r="D286" s="7" t="s">
        <v>110</v>
      </c>
      <c r="E286" s="31">
        <v>35908</v>
      </c>
      <c r="F286" s="1">
        <v>63</v>
      </c>
      <c r="G286" s="1">
        <v>37</v>
      </c>
      <c r="H286" s="4">
        <v>0.33019999999999999</v>
      </c>
      <c r="I286" s="1">
        <v>1</v>
      </c>
    </row>
    <row r="287" spans="1:9">
      <c r="A287" s="29">
        <v>14</v>
      </c>
      <c r="B287" s="6" t="s">
        <v>145</v>
      </c>
      <c r="C287" s="29">
        <v>283</v>
      </c>
      <c r="D287" s="7" t="s">
        <v>110</v>
      </c>
      <c r="E287" s="31">
        <v>35908</v>
      </c>
      <c r="F287" s="1">
        <v>34</v>
      </c>
      <c r="G287" s="1">
        <v>23</v>
      </c>
      <c r="H287" s="4">
        <v>0.30480000000000002</v>
      </c>
      <c r="I287" s="1">
        <v>1</v>
      </c>
    </row>
    <row r="288" spans="1:9">
      <c r="A288" s="29">
        <v>14</v>
      </c>
      <c r="B288" s="6" t="s">
        <v>145</v>
      </c>
      <c r="C288" s="29">
        <v>284</v>
      </c>
      <c r="D288" s="7" t="s">
        <v>117</v>
      </c>
      <c r="E288" s="31">
        <v>35908</v>
      </c>
      <c r="F288" s="1">
        <v>47</v>
      </c>
      <c r="G288" s="1">
        <v>33</v>
      </c>
      <c r="H288" s="4">
        <v>0.76200000000000001</v>
      </c>
      <c r="I288" s="1">
        <v>1</v>
      </c>
    </row>
  </sheetData>
  <phoneticPr fontId="5" type="noConversion"/>
  <printOptions gridLines="1" gridLinesSet="0"/>
  <pageMargins left="0.75" right="0.75" top="1" bottom="1" header="0.5" footer="0.5"/>
  <pageSetup paperSize="9" orientation="portrait" horizontalDpi="1200" verticalDpi="1200" r:id="rId1"/>
  <headerFooter alignWithMargins="0">
    <oddHeader>&amp;A</oddHeader>
    <oddFooter>Page &amp;P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>
  <dimension ref="A1:AE369"/>
  <sheetViews>
    <sheetView workbookViewId="0"/>
  </sheetViews>
  <sheetFormatPr baseColWidth="10" defaultColWidth="9.140625" defaultRowHeight="12.75"/>
  <cols>
    <col min="1" max="1" width="5.140625" customWidth="1"/>
    <col min="2" max="2" width="5.7109375" customWidth="1"/>
    <col min="3" max="3" width="13.5703125" style="2" customWidth="1"/>
    <col min="4" max="7" width="9.140625" style="2" customWidth="1"/>
    <col min="8" max="8" width="15" style="2" customWidth="1"/>
    <col min="9" max="14" width="6.28515625" customWidth="1"/>
    <col min="15" max="19" width="5.85546875" customWidth="1"/>
    <col min="20" max="20" width="9.140625" customWidth="1"/>
    <col min="21" max="26" width="5.5703125" customWidth="1"/>
  </cols>
  <sheetData>
    <row r="1" spans="1:26">
      <c r="O1">
        <v>1</v>
      </c>
      <c r="P1" t="s">
        <v>2</v>
      </c>
      <c r="Q1" t="s">
        <v>3</v>
      </c>
      <c r="R1" t="s">
        <v>4</v>
      </c>
      <c r="S1" t="s">
        <v>5</v>
      </c>
      <c r="U1" t="s">
        <v>153</v>
      </c>
      <c r="V1" t="s">
        <v>2</v>
      </c>
      <c r="W1" t="s">
        <v>3</v>
      </c>
      <c r="Y1" t="s">
        <v>4</v>
      </c>
      <c r="Z1" t="s">
        <v>5</v>
      </c>
    </row>
    <row r="2" spans="1:26">
      <c r="I2">
        <v>1</v>
      </c>
      <c r="J2" s="3" t="s">
        <v>2</v>
      </c>
      <c r="K2" s="3" t="s">
        <v>3</v>
      </c>
      <c r="L2" s="11" t="s">
        <v>4</v>
      </c>
      <c r="M2" s="3" t="s">
        <v>5</v>
      </c>
      <c r="O2" t="s">
        <v>153</v>
      </c>
      <c r="P2">
        <v>90.5</v>
      </c>
      <c r="Q2">
        <v>71.5</v>
      </c>
      <c r="R2">
        <v>0.80010000000000003</v>
      </c>
      <c r="S2">
        <v>195</v>
      </c>
      <c r="U2">
        <v>1</v>
      </c>
      <c r="V2">
        <v>90.5</v>
      </c>
      <c r="W2">
        <v>71.5</v>
      </c>
      <c r="X2">
        <v>1</v>
      </c>
      <c r="Y2">
        <v>0.80010000000000003</v>
      </c>
      <c r="Z2">
        <v>195</v>
      </c>
    </row>
    <row r="3" spans="1:26">
      <c r="C3" s="2" t="s">
        <v>0</v>
      </c>
      <c r="I3" s="8" t="s">
        <v>153</v>
      </c>
      <c r="J3">
        <f t="shared" ref="J3:M6" si="0">D7</f>
        <v>90.5</v>
      </c>
      <c r="K3">
        <f t="shared" si="0"/>
        <v>71.5</v>
      </c>
      <c r="L3">
        <f t="shared" si="0"/>
        <v>0.80010000000000003</v>
      </c>
      <c r="M3">
        <f t="shared" si="0"/>
        <v>195</v>
      </c>
      <c r="O3" t="s">
        <v>154</v>
      </c>
      <c r="P3">
        <v>14.849242404917497</v>
      </c>
      <c r="Q3">
        <v>31.81980515339464</v>
      </c>
      <c r="R3">
        <v>0.12572358569496767</v>
      </c>
      <c r="S3">
        <v>0</v>
      </c>
      <c r="U3">
        <v>2</v>
      </c>
      <c r="V3">
        <v>52.333333333333336</v>
      </c>
      <c r="W3">
        <v>45.361111111111114</v>
      </c>
      <c r="X3">
        <v>2</v>
      </c>
      <c r="Y3">
        <v>0.6900333333333335</v>
      </c>
      <c r="Z3">
        <v>188</v>
      </c>
    </row>
    <row r="4" spans="1:26">
      <c r="C4" s="3" t="s">
        <v>1</v>
      </c>
      <c r="D4" s="3" t="s">
        <v>2</v>
      </c>
      <c r="E4" s="3" t="s">
        <v>3</v>
      </c>
      <c r="F4" s="11" t="s">
        <v>4</v>
      </c>
      <c r="G4" s="3" t="s">
        <v>5</v>
      </c>
      <c r="H4" s="3" t="s">
        <v>6</v>
      </c>
      <c r="I4" s="8" t="s">
        <v>154</v>
      </c>
      <c r="J4">
        <f t="shared" si="0"/>
        <v>14.849242404917497</v>
      </c>
      <c r="K4">
        <f t="shared" si="0"/>
        <v>31.81980515339464</v>
      </c>
      <c r="L4">
        <f t="shared" si="0"/>
        <v>0.12572358569496767</v>
      </c>
      <c r="M4">
        <f t="shared" si="0"/>
        <v>0</v>
      </c>
      <c r="O4" t="s">
        <v>155</v>
      </c>
      <c r="P4">
        <v>101</v>
      </c>
      <c r="Q4">
        <v>94</v>
      </c>
      <c r="R4">
        <v>0.8889999999999999</v>
      </c>
      <c r="S4">
        <v>195</v>
      </c>
      <c r="U4">
        <v>3</v>
      </c>
      <c r="V4">
        <v>48.526315789473685</v>
      </c>
      <c r="W4">
        <v>41.526315789473685</v>
      </c>
      <c r="X4">
        <v>3</v>
      </c>
      <c r="Y4">
        <v>0.68735964912280711</v>
      </c>
      <c r="Z4">
        <v>204.73631578947371</v>
      </c>
    </row>
    <row r="5" spans="1:26">
      <c r="A5">
        <v>4</v>
      </c>
      <c r="B5">
        <v>4</v>
      </c>
      <c r="C5" s="2" t="s">
        <v>11</v>
      </c>
      <c r="D5" s="1">
        <v>101</v>
      </c>
      <c r="E5" s="1">
        <v>94</v>
      </c>
      <c r="F5" s="4">
        <v>0.8889999999999999</v>
      </c>
      <c r="G5" s="1">
        <v>195</v>
      </c>
      <c r="I5" s="8" t="s">
        <v>155</v>
      </c>
      <c r="J5">
        <f t="shared" si="0"/>
        <v>101</v>
      </c>
      <c r="K5">
        <f t="shared" si="0"/>
        <v>94</v>
      </c>
      <c r="L5">
        <f t="shared" si="0"/>
        <v>0.8889999999999999</v>
      </c>
      <c r="M5">
        <f t="shared" si="0"/>
        <v>195</v>
      </c>
      <c r="O5" t="s">
        <v>156</v>
      </c>
      <c r="P5">
        <v>80</v>
      </c>
      <c r="Q5">
        <v>49</v>
      </c>
      <c r="R5">
        <v>0.71120000000000005</v>
      </c>
      <c r="S5">
        <v>195</v>
      </c>
      <c r="U5">
        <v>4</v>
      </c>
      <c r="V5">
        <v>65.769230769230774</v>
      </c>
      <c r="W5">
        <v>57.07692307692308</v>
      </c>
      <c r="X5">
        <v>4</v>
      </c>
      <c r="Y5">
        <v>0.92076923076923078</v>
      </c>
      <c r="Z5">
        <v>172.23076923076923</v>
      </c>
    </row>
    <row r="6" spans="1:26">
      <c r="A6">
        <v>5</v>
      </c>
      <c r="B6">
        <v>5</v>
      </c>
      <c r="C6" s="2" t="s">
        <v>11</v>
      </c>
      <c r="D6" s="1">
        <v>80</v>
      </c>
      <c r="E6" s="1">
        <v>49</v>
      </c>
      <c r="F6" s="1">
        <v>0.71120000000000005</v>
      </c>
      <c r="G6" s="1">
        <v>195</v>
      </c>
      <c r="I6" s="8" t="s">
        <v>156</v>
      </c>
      <c r="J6">
        <f t="shared" si="0"/>
        <v>80</v>
      </c>
      <c r="K6">
        <f t="shared" si="0"/>
        <v>49</v>
      </c>
      <c r="L6">
        <f t="shared" si="0"/>
        <v>0.71120000000000005</v>
      </c>
      <c r="M6">
        <f t="shared" si="0"/>
        <v>195</v>
      </c>
      <c r="U6">
        <v>5</v>
      </c>
      <c r="V6">
        <v>59.7</v>
      </c>
      <c r="W6">
        <v>57.4</v>
      </c>
      <c r="X6">
        <v>5</v>
      </c>
      <c r="Y6">
        <v>1.1419999999999999</v>
      </c>
      <c r="Z6">
        <v>200.7</v>
      </c>
    </row>
    <row r="7" spans="1:26">
      <c r="A7" s="12" t="s">
        <v>12</v>
      </c>
      <c r="B7">
        <v>4</v>
      </c>
      <c r="C7" s="8" t="s">
        <v>153</v>
      </c>
      <c r="D7" s="1">
        <f>AVERAGE(D5:D6)</f>
        <v>90.5</v>
      </c>
      <c r="E7" s="1">
        <f>AVERAGE(E5:E6)</f>
        <v>71.5</v>
      </c>
      <c r="F7" s="1">
        <f>AVERAGE(F5:F6)</f>
        <v>0.80010000000000003</v>
      </c>
      <c r="G7" s="1">
        <f>AVERAGE(G5:G6)</f>
        <v>195</v>
      </c>
      <c r="O7">
        <v>2</v>
      </c>
      <c r="P7" t="s">
        <v>2</v>
      </c>
      <c r="Q7" t="s">
        <v>3</v>
      </c>
      <c r="R7" t="s">
        <v>4</v>
      </c>
      <c r="S7" t="s">
        <v>5</v>
      </c>
      <c r="U7">
        <v>6</v>
      </c>
      <c r="V7">
        <v>62.598484848484844</v>
      </c>
      <c r="W7">
        <v>61.272727272727273</v>
      </c>
      <c r="X7">
        <v>6</v>
      </c>
      <c r="Y7">
        <v>0.67911363636363631</v>
      </c>
      <c r="Z7">
        <v>187.09090909090909</v>
      </c>
    </row>
    <row r="8" spans="1:26">
      <c r="A8" s="13" t="s">
        <v>13</v>
      </c>
      <c r="B8">
        <v>5</v>
      </c>
      <c r="C8" s="8" t="s">
        <v>154</v>
      </c>
      <c r="D8" s="1">
        <f>STDEV(D5:D6)</f>
        <v>14.849242404917497</v>
      </c>
      <c r="E8" s="1">
        <f>STDEV(E5:E6)</f>
        <v>31.81980515339464</v>
      </c>
      <c r="F8" s="1">
        <f>STDEV(F5:F6)</f>
        <v>0.12572358569496767</v>
      </c>
      <c r="G8" s="1">
        <f>STDEV(G5:G6)</f>
        <v>0</v>
      </c>
      <c r="I8">
        <v>2</v>
      </c>
      <c r="J8" s="3" t="s">
        <v>2</v>
      </c>
      <c r="K8" s="3" t="s">
        <v>3</v>
      </c>
      <c r="L8" s="11" t="s">
        <v>4</v>
      </c>
      <c r="M8" s="3" t="s">
        <v>5</v>
      </c>
      <c r="O8" t="s">
        <v>153</v>
      </c>
      <c r="P8">
        <v>52.333333333333336</v>
      </c>
      <c r="Q8">
        <v>45.361111111111114</v>
      </c>
      <c r="R8">
        <v>0.6900333333333335</v>
      </c>
      <c r="S8">
        <v>188</v>
      </c>
      <c r="U8">
        <v>7</v>
      </c>
      <c r="V8">
        <v>58.212121212121218</v>
      </c>
      <c r="W8">
        <v>33.272727272727273</v>
      </c>
      <c r="X8">
        <v>7</v>
      </c>
      <c r="Y8">
        <v>0.56566666666666676</v>
      </c>
      <c r="Z8">
        <v>181.72727272727272</v>
      </c>
    </row>
    <row r="9" spans="1:26">
      <c r="A9" s="14" t="s">
        <v>14</v>
      </c>
      <c r="B9">
        <f>80*13</f>
        <v>1040</v>
      </c>
      <c r="C9" s="8" t="s">
        <v>155</v>
      </c>
      <c r="D9" s="1">
        <f>MAX(D5:D6)</f>
        <v>101</v>
      </c>
      <c r="E9" s="1">
        <f>MAX(E5:E6)</f>
        <v>94</v>
      </c>
      <c r="F9" s="1">
        <f>MAX(F5:F6)</f>
        <v>0.8889999999999999</v>
      </c>
      <c r="G9" s="1">
        <f>MAX(G5:G6)</f>
        <v>195</v>
      </c>
      <c r="I9" s="8" t="s">
        <v>153</v>
      </c>
      <c r="J9">
        <f t="shared" ref="J9:M12" si="1">D34</f>
        <v>52.333333333333336</v>
      </c>
      <c r="K9">
        <f t="shared" si="1"/>
        <v>45.361111111111114</v>
      </c>
      <c r="L9">
        <f t="shared" si="1"/>
        <v>0.6900333333333335</v>
      </c>
      <c r="M9">
        <f t="shared" si="1"/>
        <v>188</v>
      </c>
      <c r="O9" t="s">
        <v>154</v>
      </c>
      <c r="P9">
        <v>25.685885343556933</v>
      </c>
      <c r="Q9">
        <v>27.150888597502423</v>
      </c>
      <c r="R9">
        <v>0.23070695698222835</v>
      </c>
      <c r="S9">
        <v>6.3616498045156584</v>
      </c>
      <c r="U9">
        <v>8</v>
      </c>
      <c r="V9">
        <v>75.294117647058826</v>
      </c>
      <c r="W9">
        <v>72</v>
      </c>
      <c r="X9">
        <v>8</v>
      </c>
      <c r="Y9">
        <v>0.89959999999999984</v>
      </c>
      <c r="Z9">
        <v>193.64705882352942</v>
      </c>
    </row>
    <row r="10" spans="1:26">
      <c r="A10" t="s">
        <v>15</v>
      </c>
      <c r="B10">
        <f>B8/B9</f>
        <v>4.807692307692308E-3</v>
      </c>
      <c r="C10" s="8" t="s">
        <v>156</v>
      </c>
      <c r="D10" s="1">
        <f>MIN(D5:D6)</f>
        <v>80</v>
      </c>
      <c r="E10" s="1">
        <f>MIN(E5:E6)</f>
        <v>49</v>
      </c>
      <c r="F10" s="1">
        <f>MIN(F5:F6)</f>
        <v>0.71120000000000005</v>
      </c>
      <c r="G10" s="1">
        <f>MIN(G5:G6)</f>
        <v>195</v>
      </c>
      <c r="I10" s="8" t="s">
        <v>154</v>
      </c>
      <c r="J10">
        <f t="shared" si="1"/>
        <v>25.685885343556933</v>
      </c>
      <c r="K10">
        <f t="shared" si="1"/>
        <v>27.150888597502423</v>
      </c>
      <c r="L10">
        <f t="shared" si="1"/>
        <v>0.23070695698222835</v>
      </c>
      <c r="M10">
        <f t="shared" si="1"/>
        <v>6.3616498045156584</v>
      </c>
      <c r="O10" t="s">
        <v>155</v>
      </c>
      <c r="P10">
        <v>104</v>
      </c>
      <c r="Q10">
        <v>126</v>
      </c>
      <c r="R10">
        <v>1.143</v>
      </c>
      <c r="S10">
        <v>198</v>
      </c>
      <c r="U10">
        <v>9</v>
      </c>
      <c r="V10">
        <v>62</v>
      </c>
      <c r="W10">
        <v>60.526315789473685</v>
      </c>
      <c r="X10">
        <v>9</v>
      </c>
      <c r="Y10">
        <v>1.0495789473684209</v>
      </c>
      <c r="Z10">
        <v>188.25421052631577</v>
      </c>
    </row>
    <row r="11" spans="1:26">
      <c r="D11" s="1"/>
      <c r="E11" s="1"/>
      <c r="F11" s="1"/>
      <c r="G11" s="1"/>
      <c r="I11" s="8" t="s">
        <v>155</v>
      </c>
      <c r="J11">
        <f t="shared" si="1"/>
        <v>104</v>
      </c>
      <c r="K11">
        <f t="shared" si="1"/>
        <v>126</v>
      </c>
      <c r="L11">
        <f t="shared" si="1"/>
        <v>1.143</v>
      </c>
      <c r="M11">
        <f t="shared" si="1"/>
        <v>198</v>
      </c>
      <c r="O11" t="s">
        <v>156</v>
      </c>
      <c r="P11">
        <v>23</v>
      </c>
      <c r="Q11">
        <v>12</v>
      </c>
      <c r="R11">
        <v>0.30480000000000002</v>
      </c>
      <c r="S11">
        <v>177</v>
      </c>
      <c r="U11">
        <v>10</v>
      </c>
      <c r="V11">
        <v>50.416666666666664</v>
      </c>
      <c r="W11">
        <v>55.866666666666667</v>
      </c>
      <c r="X11">
        <v>10</v>
      </c>
      <c r="Y11">
        <v>0.86910333333333323</v>
      </c>
      <c r="Z11">
        <v>212.06666666666666</v>
      </c>
    </row>
    <row r="12" spans="1:26">
      <c r="I12" s="8" t="s">
        <v>156</v>
      </c>
      <c r="J12">
        <f t="shared" si="1"/>
        <v>23</v>
      </c>
      <c r="K12">
        <f t="shared" si="1"/>
        <v>12</v>
      </c>
      <c r="L12">
        <f t="shared" si="1"/>
        <v>0.30480000000000002</v>
      </c>
      <c r="M12">
        <f t="shared" si="1"/>
        <v>177</v>
      </c>
      <c r="U12">
        <v>11</v>
      </c>
      <c r="V12">
        <v>67.450854700854691</v>
      </c>
      <c r="W12">
        <v>59.924786324786325</v>
      </c>
      <c r="X12">
        <v>11</v>
      </c>
      <c r="Y12">
        <v>0.80569369369369359</v>
      </c>
      <c r="Z12">
        <v>193.24561403508773</v>
      </c>
    </row>
    <row r="13" spans="1:26">
      <c r="O13">
        <v>3</v>
      </c>
      <c r="P13" t="s">
        <v>2</v>
      </c>
      <c r="Q13" t="s">
        <v>3</v>
      </c>
      <c r="R13" t="s">
        <v>4</v>
      </c>
      <c r="S13" t="s">
        <v>5</v>
      </c>
      <c r="U13">
        <v>12</v>
      </c>
      <c r="V13">
        <v>100.93333333333334</v>
      </c>
      <c r="W13">
        <v>107.25</v>
      </c>
      <c r="X13">
        <v>12</v>
      </c>
      <c r="Y13">
        <v>1.1366666666666665</v>
      </c>
      <c r="Z13">
        <v>175.6</v>
      </c>
    </row>
    <row r="14" spans="1:26">
      <c r="C14" s="2" t="s">
        <v>16</v>
      </c>
      <c r="I14">
        <v>3</v>
      </c>
      <c r="J14" s="3" t="s">
        <v>2</v>
      </c>
      <c r="K14" s="3" t="s">
        <v>3</v>
      </c>
      <c r="L14" s="11" t="s">
        <v>4</v>
      </c>
      <c r="M14" s="3" t="s">
        <v>5</v>
      </c>
      <c r="O14" t="s">
        <v>153</v>
      </c>
      <c r="P14">
        <v>48.526315789473685</v>
      </c>
      <c r="Q14">
        <v>41.526315789473685</v>
      </c>
      <c r="R14">
        <v>0.68735964912280711</v>
      </c>
      <c r="S14">
        <v>204.73631578947371</v>
      </c>
      <c r="U14">
        <v>13</v>
      </c>
      <c r="V14">
        <v>67.3125</v>
      </c>
      <c r="W14">
        <v>57.8125</v>
      </c>
      <c r="X14">
        <v>13</v>
      </c>
      <c r="Y14">
        <v>0.7731125000000002</v>
      </c>
      <c r="Z14">
        <v>205.0625</v>
      </c>
    </row>
    <row r="15" spans="1:26">
      <c r="C15" s="3" t="s">
        <v>1</v>
      </c>
      <c r="D15" s="3" t="s">
        <v>2</v>
      </c>
      <c r="E15" s="3" t="s">
        <v>3</v>
      </c>
      <c r="F15" s="11" t="s">
        <v>4</v>
      </c>
      <c r="G15" s="3" t="s">
        <v>5</v>
      </c>
      <c r="H15" s="3" t="s">
        <v>6</v>
      </c>
      <c r="I15" s="8" t="s">
        <v>153</v>
      </c>
      <c r="J15">
        <f t="shared" ref="J15:M18" si="2">D62</f>
        <v>48.526315789473685</v>
      </c>
      <c r="K15">
        <f t="shared" si="2"/>
        <v>41.526315789473685</v>
      </c>
      <c r="L15">
        <f t="shared" si="2"/>
        <v>0.68735964912280711</v>
      </c>
      <c r="M15">
        <f t="shared" si="2"/>
        <v>204.73631578947371</v>
      </c>
      <c r="O15" t="s">
        <v>154</v>
      </c>
      <c r="P15">
        <v>14.77749197278915</v>
      </c>
      <c r="Q15">
        <v>14.423624221135082</v>
      </c>
      <c r="R15">
        <v>0.23929553208619089</v>
      </c>
      <c r="S15">
        <v>10.003449521999054</v>
      </c>
      <c r="U15">
        <v>14</v>
      </c>
      <c r="V15">
        <v>65.857142857142861</v>
      </c>
      <c r="W15">
        <v>50.714285714285715</v>
      </c>
      <c r="X15">
        <v>14</v>
      </c>
      <c r="Y15">
        <v>0.63500000000000001</v>
      </c>
      <c r="Z15">
        <v>206.375</v>
      </c>
    </row>
    <row r="16" spans="1:26">
      <c r="A16">
        <v>9</v>
      </c>
      <c r="B16">
        <v>4</v>
      </c>
      <c r="C16" s="2" t="s">
        <v>11</v>
      </c>
      <c r="D16" s="2">
        <v>104</v>
      </c>
      <c r="E16" s="2">
        <v>78</v>
      </c>
      <c r="F16" s="5">
        <v>1.0668</v>
      </c>
      <c r="G16" s="2">
        <v>181</v>
      </c>
      <c r="I16" s="8" t="s">
        <v>154</v>
      </c>
      <c r="J16">
        <f t="shared" si="2"/>
        <v>14.77749197278915</v>
      </c>
      <c r="K16">
        <f t="shared" si="2"/>
        <v>14.423624221135082</v>
      </c>
      <c r="L16">
        <f t="shared" si="2"/>
        <v>0.23929553208619089</v>
      </c>
      <c r="M16">
        <f t="shared" si="2"/>
        <v>10.003449521999054</v>
      </c>
      <c r="O16" t="s">
        <v>155</v>
      </c>
      <c r="P16">
        <v>85</v>
      </c>
      <c r="Q16">
        <v>68</v>
      </c>
      <c r="R16">
        <v>1.1938</v>
      </c>
      <c r="S16">
        <v>217</v>
      </c>
      <c r="U16" t="s">
        <v>157</v>
      </c>
      <c r="X16" t="s">
        <v>158</v>
      </c>
    </row>
    <row r="17" spans="1:31">
      <c r="A17">
        <v>10</v>
      </c>
      <c r="B17">
        <v>5</v>
      </c>
      <c r="C17" s="2" t="s">
        <v>11</v>
      </c>
      <c r="D17" s="2">
        <v>96</v>
      </c>
      <c r="E17" s="2">
        <v>126</v>
      </c>
      <c r="F17" s="5">
        <v>1.143</v>
      </c>
      <c r="G17" s="2">
        <v>181</v>
      </c>
      <c r="I17" s="8" t="s">
        <v>155</v>
      </c>
      <c r="J17">
        <f t="shared" si="2"/>
        <v>85</v>
      </c>
      <c r="K17">
        <f t="shared" si="2"/>
        <v>68</v>
      </c>
      <c r="L17">
        <f t="shared" si="2"/>
        <v>1.1938</v>
      </c>
      <c r="M17">
        <f t="shared" si="2"/>
        <v>217</v>
      </c>
      <c r="O17" t="s">
        <v>156</v>
      </c>
      <c r="P17">
        <v>22</v>
      </c>
      <c r="Q17">
        <v>8</v>
      </c>
      <c r="R17">
        <v>0.27939999999999998</v>
      </c>
      <c r="S17">
        <v>185.79</v>
      </c>
      <c r="U17">
        <v>12</v>
      </c>
      <c r="V17">
        <v>1</v>
      </c>
      <c r="W17">
        <v>100.93333333333334</v>
      </c>
      <c r="X17">
        <v>5</v>
      </c>
      <c r="Y17">
        <v>1</v>
      </c>
      <c r="Z17">
        <v>1.1419999999999999</v>
      </c>
      <c r="AA17" t="s">
        <v>159</v>
      </c>
      <c r="AE17" t="s">
        <v>160</v>
      </c>
    </row>
    <row r="18" spans="1:31">
      <c r="A18">
        <v>11</v>
      </c>
      <c r="B18">
        <v>6</v>
      </c>
      <c r="C18" s="2" t="s">
        <v>11</v>
      </c>
      <c r="D18" s="2">
        <v>79</v>
      </c>
      <c r="E18" s="2">
        <v>61</v>
      </c>
      <c r="F18" s="5">
        <v>0.81280000000000008</v>
      </c>
      <c r="G18" s="2">
        <v>190</v>
      </c>
      <c r="I18" s="8" t="s">
        <v>156</v>
      </c>
      <c r="J18">
        <f t="shared" si="2"/>
        <v>22</v>
      </c>
      <c r="K18">
        <f t="shared" si="2"/>
        <v>8</v>
      </c>
      <c r="L18">
        <f t="shared" si="2"/>
        <v>0.27939999999999998</v>
      </c>
      <c r="M18">
        <f t="shared" si="2"/>
        <v>185.79</v>
      </c>
      <c r="U18">
        <v>1</v>
      </c>
      <c r="V18">
        <v>2</v>
      </c>
      <c r="W18">
        <v>90.5</v>
      </c>
      <c r="X18">
        <v>12</v>
      </c>
      <c r="Y18">
        <v>2</v>
      </c>
      <c r="Z18">
        <v>1.1366666666666665</v>
      </c>
    </row>
    <row r="19" spans="1:31">
      <c r="A19">
        <v>12</v>
      </c>
      <c r="B19">
        <v>7</v>
      </c>
      <c r="C19" s="2" t="s">
        <v>11</v>
      </c>
      <c r="D19" s="2">
        <v>75</v>
      </c>
      <c r="E19" s="2">
        <v>52</v>
      </c>
      <c r="F19" s="5">
        <v>0.48260000000000003</v>
      </c>
      <c r="G19" s="2">
        <v>177</v>
      </c>
      <c r="H19" s="2" t="s">
        <v>17</v>
      </c>
      <c r="O19">
        <v>4</v>
      </c>
      <c r="P19" t="s">
        <v>2</v>
      </c>
      <c r="Q19" t="s">
        <v>3</v>
      </c>
      <c r="R19" t="s">
        <v>4</v>
      </c>
      <c r="S19" t="s">
        <v>5</v>
      </c>
      <c r="U19">
        <v>8</v>
      </c>
      <c r="V19">
        <v>3</v>
      </c>
      <c r="W19">
        <v>75.294117647058826</v>
      </c>
      <c r="X19">
        <v>9</v>
      </c>
      <c r="Y19">
        <v>3</v>
      </c>
      <c r="Z19">
        <v>1.0495789473684209</v>
      </c>
    </row>
    <row r="20" spans="1:31">
      <c r="A20">
        <v>13</v>
      </c>
      <c r="B20">
        <v>8</v>
      </c>
      <c r="C20" s="2" t="s">
        <v>11</v>
      </c>
      <c r="D20" s="2">
        <v>70</v>
      </c>
      <c r="E20" s="2">
        <v>41</v>
      </c>
      <c r="F20" s="5">
        <v>1.0668</v>
      </c>
      <c r="G20" s="2">
        <v>198</v>
      </c>
      <c r="I20">
        <v>4</v>
      </c>
      <c r="J20" s="3" t="s">
        <v>2</v>
      </c>
      <c r="K20" s="3" t="s">
        <v>3</v>
      </c>
      <c r="L20" s="11" t="s">
        <v>4</v>
      </c>
      <c r="M20" s="3" t="s">
        <v>5</v>
      </c>
      <c r="O20" t="s">
        <v>153</v>
      </c>
      <c r="P20">
        <v>65.769230769230774</v>
      </c>
      <c r="Q20">
        <v>57.07692307692308</v>
      </c>
      <c r="R20">
        <v>0.92076923076923078</v>
      </c>
      <c r="S20">
        <v>172.23076923076923</v>
      </c>
      <c r="U20">
        <v>11</v>
      </c>
      <c r="V20">
        <v>4</v>
      </c>
      <c r="W20">
        <v>67.450854700854691</v>
      </c>
      <c r="X20">
        <v>4</v>
      </c>
      <c r="Y20">
        <v>4</v>
      </c>
      <c r="Z20">
        <v>0.92076923076923078</v>
      </c>
    </row>
    <row r="21" spans="1:31">
      <c r="A21">
        <v>14</v>
      </c>
      <c r="B21">
        <v>9</v>
      </c>
      <c r="C21" s="2" t="s">
        <v>11</v>
      </c>
      <c r="D21" s="2">
        <v>66</v>
      </c>
      <c r="E21" s="2">
        <v>39</v>
      </c>
      <c r="F21" s="5">
        <v>0.53339999999999999</v>
      </c>
      <c r="G21" s="2">
        <v>190</v>
      </c>
      <c r="I21" s="8" t="s">
        <v>153</v>
      </c>
      <c r="J21">
        <f t="shared" ref="J21:M24" si="3">D84</f>
        <v>65.769230769230774</v>
      </c>
      <c r="K21">
        <f t="shared" si="3"/>
        <v>57.07692307692308</v>
      </c>
      <c r="L21">
        <f t="shared" si="3"/>
        <v>0.92076923076923078</v>
      </c>
      <c r="M21">
        <f t="shared" si="3"/>
        <v>172.23076923076923</v>
      </c>
      <c r="O21" t="s">
        <v>154</v>
      </c>
      <c r="P21">
        <v>23.749224008915348</v>
      </c>
      <c r="Q21">
        <v>20.076775714165937</v>
      </c>
      <c r="R21">
        <v>0.33295298813449919</v>
      </c>
      <c r="S21">
        <v>4.7636443708895104</v>
      </c>
      <c r="U21">
        <v>13</v>
      </c>
      <c r="V21">
        <v>5</v>
      </c>
      <c r="W21">
        <v>67.3125</v>
      </c>
      <c r="X21">
        <v>8</v>
      </c>
      <c r="Y21">
        <v>5</v>
      </c>
      <c r="Z21">
        <v>0.89959999999999984</v>
      </c>
    </row>
    <row r="22" spans="1:31">
      <c r="A22">
        <v>15</v>
      </c>
      <c r="B22">
        <v>10</v>
      </c>
      <c r="C22" s="2" t="s">
        <v>11</v>
      </c>
      <c r="D22" s="2">
        <f>(65+65)/2</f>
        <v>65</v>
      </c>
      <c r="E22" s="2">
        <f>(21+18)/2</f>
        <v>19.5</v>
      </c>
      <c r="F22" s="5">
        <v>0.4572</v>
      </c>
      <c r="G22" s="2">
        <v>189</v>
      </c>
      <c r="H22" s="6" t="s">
        <v>18</v>
      </c>
      <c r="I22" s="8" t="s">
        <v>154</v>
      </c>
      <c r="J22">
        <f t="shared" si="3"/>
        <v>23.749224008915348</v>
      </c>
      <c r="K22">
        <f t="shared" si="3"/>
        <v>20.076775714165937</v>
      </c>
      <c r="L22">
        <f t="shared" si="3"/>
        <v>0.33295298813449919</v>
      </c>
      <c r="M22">
        <f t="shared" si="3"/>
        <v>4.7636443708895104</v>
      </c>
      <c r="O22" t="s">
        <v>155</v>
      </c>
      <c r="P22">
        <v>111</v>
      </c>
      <c r="Q22">
        <v>92</v>
      </c>
      <c r="R22">
        <v>1.41</v>
      </c>
      <c r="S22">
        <v>176</v>
      </c>
      <c r="U22">
        <v>14</v>
      </c>
      <c r="V22">
        <v>6</v>
      </c>
      <c r="W22">
        <v>65.857142857142861</v>
      </c>
      <c r="X22">
        <v>10</v>
      </c>
      <c r="Y22">
        <v>6</v>
      </c>
      <c r="Z22">
        <v>0.86910333333333323</v>
      </c>
    </row>
    <row r="23" spans="1:31">
      <c r="A23">
        <v>16</v>
      </c>
      <c r="B23">
        <v>11</v>
      </c>
      <c r="C23" s="2" t="s">
        <v>11</v>
      </c>
      <c r="D23" s="2">
        <v>56</v>
      </c>
      <c r="E23" s="2">
        <v>43</v>
      </c>
      <c r="F23" s="5">
        <v>0.60960000000000003</v>
      </c>
      <c r="G23" s="2">
        <v>193</v>
      </c>
      <c r="I23" s="8" t="s">
        <v>155</v>
      </c>
      <c r="J23">
        <f t="shared" si="3"/>
        <v>111</v>
      </c>
      <c r="K23">
        <f t="shared" si="3"/>
        <v>92</v>
      </c>
      <c r="L23">
        <f t="shared" si="3"/>
        <v>1.41</v>
      </c>
      <c r="M23">
        <f t="shared" si="3"/>
        <v>176</v>
      </c>
      <c r="O23" t="s">
        <v>156</v>
      </c>
      <c r="P23">
        <v>39</v>
      </c>
      <c r="Q23">
        <v>20</v>
      </c>
      <c r="R23">
        <v>0.3</v>
      </c>
      <c r="S23">
        <v>160</v>
      </c>
      <c r="U23">
        <v>4</v>
      </c>
      <c r="V23">
        <v>7</v>
      </c>
      <c r="W23">
        <v>65.769230769230774</v>
      </c>
      <c r="X23">
        <v>11</v>
      </c>
      <c r="Y23">
        <v>7</v>
      </c>
      <c r="Z23">
        <v>0.80569369369369359</v>
      </c>
    </row>
    <row r="24" spans="1:31">
      <c r="A24">
        <v>17</v>
      </c>
      <c r="B24">
        <v>12</v>
      </c>
      <c r="C24" s="2" t="s">
        <v>11</v>
      </c>
      <c r="D24" s="2">
        <v>54</v>
      </c>
      <c r="E24" s="2">
        <v>68</v>
      </c>
      <c r="F24" s="5">
        <v>0.8889999999999999</v>
      </c>
      <c r="G24" s="2">
        <v>194</v>
      </c>
      <c r="H24" s="2" t="s">
        <v>19</v>
      </c>
      <c r="I24" s="8" t="s">
        <v>156</v>
      </c>
      <c r="J24">
        <f t="shared" si="3"/>
        <v>39</v>
      </c>
      <c r="K24">
        <f t="shared" si="3"/>
        <v>20</v>
      </c>
      <c r="L24">
        <f t="shared" si="3"/>
        <v>0.3</v>
      </c>
      <c r="M24">
        <f t="shared" si="3"/>
        <v>160</v>
      </c>
      <c r="U24">
        <v>6</v>
      </c>
      <c r="V24">
        <v>8</v>
      </c>
      <c r="W24">
        <v>62.598484848484844</v>
      </c>
      <c r="X24">
        <v>1</v>
      </c>
      <c r="Y24">
        <v>8</v>
      </c>
      <c r="Z24">
        <v>0.80010000000000003</v>
      </c>
    </row>
    <row r="25" spans="1:31">
      <c r="A25">
        <v>18</v>
      </c>
      <c r="B25">
        <v>13</v>
      </c>
      <c r="C25" s="2" t="s">
        <v>11</v>
      </c>
      <c r="D25" s="2">
        <v>45</v>
      </c>
      <c r="E25" s="2">
        <v>57</v>
      </c>
      <c r="F25" s="5">
        <v>0.48260000000000003</v>
      </c>
      <c r="G25" s="2">
        <v>186</v>
      </c>
      <c r="O25">
        <v>5</v>
      </c>
      <c r="P25" t="s">
        <v>2</v>
      </c>
      <c r="Q25" t="s">
        <v>3</v>
      </c>
      <c r="R25" t="s">
        <v>4</v>
      </c>
      <c r="S25" t="s">
        <v>5</v>
      </c>
      <c r="U25">
        <v>9</v>
      </c>
      <c r="V25">
        <v>9</v>
      </c>
      <c r="W25">
        <v>62</v>
      </c>
      <c r="X25">
        <v>13</v>
      </c>
      <c r="Y25">
        <v>9</v>
      </c>
      <c r="Z25">
        <v>0.7731125000000002</v>
      </c>
    </row>
    <row r="26" spans="1:31">
      <c r="A26">
        <v>19</v>
      </c>
      <c r="B26">
        <v>14</v>
      </c>
      <c r="C26" s="2" t="s">
        <v>11</v>
      </c>
      <c r="D26" s="2">
        <v>45</v>
      </c>
      <c r="E26" s="2">
        <v>24</v>
      </c>
      <c r="F26" s="5">
        <v>0.60960000000000003</v>
      </c>
      <c r="G26" s="2">
        <v>190</v>
      </c>
      <c r="I26">
        <v>5</v>
      </c>
      <c r="J26" s="3" t="s">
        <v>2</v>
      </c>
      <c r="K26" s="3" t="s">
        <v>3</v>
      </c>
      <c r="L26" s="11" t="s">
        <v>4</v>
      </c>
      <c r="M26" s="3" t="s">
        <v>5</v>
      </c>
      <c r="O26" t="s">
        <v>153</v>
      </c>
      <c r="P26">
        <v>59.7</v>
      </c>
      <c r="Q26">
        <v>57.4</v>
      </c>
      <c r="R26">
        <v>1.1419999999999999</v>
      </c>
      <c r="S26">
        <v>200.7</v>
      </c>
      <c r="U26">
        <v>5</v>
      </c>
      <c r="V26">
        <v>10</v>
      </c>
      <c r="W26">
        <v>59.7</v>
      </c>
      <c r="X26">
        <v>2</v>
      </c>
      <c r="Y26">
        <v>10</v>
      </c>
      <c r="Z26">
        <v>0.6900333333333335</v>
      </c>
    </row>
    <row r="27" spans="1:31">
      <c r="A27">
        <v>20</v>
      </c>
      <c r="B27">
        <v>15</v>
      </c>
      <c r="C27" s="2" t="s">
        <v>11</v>
      </c>
      <c r="D27" s="2">
        <v>29</v>
      </c>
      <c r="E27" s="2">
        <v>23</v>
      </c>
      <c r="F27" s="5">
        <v>0.76200000000000001</v>
      </c>
      <c r="G27" s="2">
        <v>194</v>
      </c>
      <c r="I27" s="8" t="s">
        <v>153</v>
      </c>
      <c r="J27">
        <f t="shared" ref="J27:M30" si="4">D117</f>
        <v>59.7</v>
      </c>
      <c r="K27">
        <f t="shared" si="4"/>
        <v>57.4</v>
      </c>
      <c r="L27">
        <f t="shared" si="4"/>
        <v>1.1419999999999999</v>
      </c>
      <c r="M27">
        <f t="shared" si="4"/>
        <v>200.7</v>
      </c>
      <c r="O27" t="s">
        <v>154</v>
      </c>
      <c r="P27">
        <v>23.804245530223337</v>
      </c>
      <c r="Q27">
        <v>28.433486558892792</v>
      </c>
      <c r="R27">
        <v>0.45139083310422506</v>
      </c>
      <c r="S27">
        <v>7.1679109486947867</v>
      </c>
      <c r="U27">
        <v>7</v>
      </c>
      <c r="V27">
        <v>11</v>
      </c>
      <c r="W27">
        <v>58.212121212121218</v>
      </c>
      <c r="X27">
        <v>3</v>
      </c>
      <c r="Y27">
        <v>11</v>
      </c>
      <c r="Z27">
        <v>0.68735964912280711</v>
      </c>
    </row>
    <row r="28" spans="1:31">
      <c r="A28">
        <v>21</v>
      </c>
      <c r="B28">
        <v>16</v>
      </c>
      <c r="C28" s="2" t="s">
        <v>11</v>
      </c>
      <c r="D28" s="2">
        <v>29</v>
      </c>
      <c r="E28" s="2">
        <v>34</v>
      </c>
      <c r="F28" s="5">
        <v>0.71120000000000005</v>
      </c>
      <c r="G28" s="2">
        <v>180</v>
      </c>
      <c r="I28" s="8" t="s">
        <v>154</v>
      </c>
      <c r="J28">
        <f t="shared" si="4"/>
        <v>23.804245530223337</v>
      </c>
      <c r="K28">
        <f t="shared" si="4"/>
        <v>28.433486558892792</v>
      </c>
      <c r="L28">
        <f t="shared" si="4"/>
        <v>0.45139083310422506</v>
      </c>
      <c r="M28">
        <f t="shared" si="4"/>
        <v>7.1679109486947867</v>
      </c>
      <c r="O28" t="s">
        <v>155</v>
      </c>
      <c r="P28">
        <v>98</v>
      </c>
      <c r="Q28">
        <v>106</v>
      </c>
      <c r="R28">
        <v>1.96</v>
      </c>
      <c r="S28">
        <v>208</v>
      </c>
      <c r="U28">
        <v>2</v>
      </c>
      <c r="V28">
        <v>12</v>
      </c>
      <c r="W28">
        <v>52.333333333333336</v>
      </c>
      <c r="X28">
        <v>6</v>
      </c>
      <c r="Y28">
        <v>12</v>
      </c>
      <c r="Z28">
        <v>0.67911363636363631</v>
      </c>
    </row>
    <row r="29" spans="1:31">
      <c r="A29">
        <v>22</v>
      </c>
      <c r="B29">
        <v>17</v>
      </c>
      <c r="C29" s="2" t="s">
        <v>11</v>
      </c>
      <c r="D29" s="2">
        <v>29</v>
      </c>
      <c r="E29" s="2">
        <v>31</v>
      </c>
      <c r="F29" s="5">
        <v>0.66039999999999999</v>
      </c>
      <c r="G29" s="2">
        <v>178</v>
      </c>
      <c r="I29" s="8" t="s">
        <v>155</v>
      </c>
      <c r="J29">
        <f t="shared" si="4"/>
        <v>98</v>
      </c>
      <c r="K29">
        <f t="shared" si="4"/>
        <v>106</v>
      </c>
      <c r="L29">
        <f t="shared" si="4"/>
        <v>1.96</v>
      </c>
      <c r="M29">
        <f t="shared" si="4"/>
        <v>208</v>
      </c>
      <c r="O29" t="s">
        <v>156</v>
      </c>
      <c r="P29">
        <v>20</v>
      </c>
      <c r="Q29">
        <v>12</v>
      </c>
      <c r="R29">
        <v>0.33</v>
      </c>
      <c r="S29">
        <v>180</v>
      </c>
      <c r="U29">
        <v>10</v>
      </c>
      <c r="V29">
        <v>13</v>
      </c>
      <c r="W29">
        <v>50.416666666666664</v>
      </c>
      <c r="X29">
        <v>14</v>
      </c>
      <c r="Y29">
        <v>13</v>
      </c>
      <c r="Z29">
        <v>0.63500000000000001</v>
      </c>
    </row>
    <row r="30" spans="1:31">
      <c r="A30">
        <v>23</v>
      </c>
      <c r="B30">
        <v>18</v>
      </c>
      <c r="C30" s="2" t="s">
        <v>11</v>
      </c>
      <c r="D30" s="2">
        <v>27</v>
      </c>
      <c r="E30" s="2">
        <v>55</v>
      </c>
      <c r="F30" s="5">
        <v>0.58420000000000005</v>
      </c>
      <c r="G30" s="2">
        <v>196</v>
      </c>
      <c r="H30" s="2" t="s">
        <v>17</v>
      </c>
      <c r="I30" s="8" t="s">
        <v>156</v>
      </c>
      <c r="J30">
        <f t="shared" si="4"/>
        <v>20</v>
      </c>
      <c r="K30">
        <f t="shared" si="4"/>
        <v>12</v>
      </c>
      <c r="L30">
        <f t="shared" si="4"/>
        <v>0.33</v>
      </c>
      <c r="M30">
        <f t="shared" si="4"/>
        <v>180</v>
      </c>
      <c r="U30">
        <v>3</v>
      </c>
      <c r="V30">
        <v>14</v>
      </c>
      <c r="W30">
        <v>48.526315789473685</v>
      </c>
      <c r="X30">
        <v>7</v>
      </c>
      <c r="Y30">
        <v>14</v>
      </c>
      <c r="Z30">
        <v>0.56566666666666676</v>
      </c>
    </row>
    <row r="31" spans="1:31">
      <c r="A31">
        <v>24</v>
      </c>
      <c r="B31">
        <v>19</v>
      </c>
      <c r="C31" s="2" t="s">
        <v>11</v>
      </c>
      <c r="D31" s="2">
        <v>26</v>
      </c>
      <c r="E31" s="2">
        <v>20</v>
      </c>
      <c r="F31" s="5">
        <v>0.30480000000000002</v>
      </c>
      <c r="G31" s="2">
        <v>191</v>
      </c>
      <c r="H31" s="2" t="s">
        <v>17</v>
      </c>
      <c r="O31">
        <v>6</v>
      </c>
      <c r="P31" t="s">
        <v>2</v>
      </c>
      <c r="Q31" t="s">
        <v>3</v>
      </c>
      <c r="R31" t="s">
        <v>4</v>
      </c>
      <c r="S31" t="s">
        <v>5</v>
      </c>
    </row>
    <row r="32" spans="1:31">
      <c r="A32">
        <v>25</v>
      </c>
      <c r="B32">
        <v>20</v>
      </c>
      <c r="C32" s="2" t="s">
        <v>11</v>
      </c>
      <c r="D32" s="2">
        <v>24</v>
      </c>
      <c r="E32" s="2">
        <v>12</v>
      </c>
      <c r="F32" s="5">
        <v>0.55879999999999996</v>
      </c>
      <c r="G32" s="2">
        <v>191</v>
      </c>
      <c r="I32">
        <v>6</v>
      </c>
      <c r="J32" s="3" t="s">
        <v>2</v>
      </c>
      <c r="K32" s="3" t="s">
        <v>3</v>
      </c>
      <c r="L32" s="11" t="s">
        <v>4</v>
      </c>
      <c r="M32" s="3" t="s">
        <v>5</v>
      </c>
      <c r="O32" t="s">
        <v>153</v>
      </c>
      <c r="P32">
        <v>62.598484848484844</v>
      </c>
      <c r="Q32">
        <v>61.272727272727273</v>
      </c>
      <c r="R32">
        <v>0.67911363636363631</v>
      </c>
      <c r="S32">
        <v>187.09090909090909</v>
      </c>
    </row>
    <row r="33" spans="1:19">
      <c r="A33">
        <v>26</v>
      </c>
      <c r="B33">
        <v>21</v>
      </c>
      <c r="C33" s="2" t="s">
        <v>11</v>
      </c>
      <c r="D33" s="2">
        <v>23</v>
      </c>
      <c r="E33" s="2">
        <v>33</v>
      </c>
      <c r="F33" s="5">
        <v>0.68580000000000008</v>
      </c>
      <c r="G33" s="2">
        <v>185</v>
      </c>
      <c r="I33" s="8" t="s">
        <v>153</v>
      </c>
      <c r="J33">
        <f t="shared" ref="J33:M36" si="5">D153</f>
        <v>62.598484848484844</v>
      </c>
      <c r="K33">
        <f t="shared" si="5"/>
        <v>61.272727272727273</v>
      </c>
      <c r="L33">
        <f t="shared" si="5"/>
        <v>0.67911363636363631</v>
      </c>
      <c r="M33">
        <f t="shared" si="5"/>
        <v>187.09090909090909</v>
      </c>
      <c r="O33" t="s">
        <v>154</v>
      </c>
      <c r="P33">
        <v>17.484888342403604</v>
      </c>
      <c r="Q33">
        <v>28.635944475733915</v>
      </c>
      <c r="R33">
        <v>0.26047191292775201</v>
      </c>
      <c r="S33">
        <v>8.546283463527498</v>
      </c>
    </row>
    <row r="34" spans="1:19">
      <c r="A34" s="12" t="s">
        <v>12</v>
      </c>
      <c r="B34">
        <v>3</v>
      </c>
      <c r="C34" s="8" t="s">
        <v>153</v>
      </c>
      <c r="D34" s="1">
        <f>AVERAGE(D16:D33)</f>
        <v>52.333333333333336</v>
      </c>
      <c r="E34" s="1">
        <f>AVERAGE(E16:E33)</f>
        <v>45.361111111111114</v>
      </c>
      <c r="F34" s="1">
        <f>AVERAGE(F16:F33)</f>
        <v>0.6900333333333335</v>
      </c>
      <c r="G34" s="1">
        <f>AVERAGE(G16:G33)</f>
        <v>188</v>
      </c>
      <c r="I34" s="8" t="s">
        <v>154</v>
      </c>
      <c r="J34">
        <f t="shared" si="5"/>
        <v>17.484888342403604</v>
      </c>
      <c r="K34">
        <f t="shared" si="5"/>
        <v>28.635944475733915</v>
      </c>
      <c r="L34">
        <f t="shared" si="5"/>
        <v>0.26047191292775201</v>
      </c>
      <c r="M34">
        <f t="shared" si="5"/>
        <v>8.546283463527498</v>
      </c>
      <c r="O34" t="s">
        <v>155</v>
      </c>
      <c r="P34">
        <v>99</v>
      </c>
      <c r="Q34">
        <v>122</v>
      </c>
      <c r="R34">
        <v>1.24</v>
      </c>
      <c r="S34">
        <v>209</v>
      </c>
    </row>
    <row r="35" spans="1:19">
      <c r="A35" s="13" t="s">
        <v>13</v>
      </c>
      <c r="B35">
        <v>22</v>
      </c>
      <c r="C35" s="8" t="s">
        <v>154</v>
      </c>
      <c r="D35" s="1">
        <f>STDEV(D16:D33)</f>
        <v>25.685885343556933</v>
      </c>
      <c r="E35" s="1">
        <f>STDEV(E16:E33)</f>
        <v>27.150888597502423</v>
      </c>
      <c r="F35" s="1">
        <f>STDEV(F16:F33)</f>
        <v>0.23070695698222835</v>
      </c>
      <c r="G35" s="1">
        <f>STDEV(G16:G33)</f>
        <v>6.3616498045156584</v>
      </c>
      <c r="I35" s="8" t="s">
        <v>155</v>
      </c>
      <c r="J35">
        <f t="shared" si="5"/>
        <v>99</v>
      </c>
      <c r="K35">
        <f t="shared" si="5"/>
        <v>122</v>
      </c>
      <c r="L35">
        <f t="shared" si="5"/>
        <v>1.24</v>
      </c>
      <c r="M35">
        <f t="shared" si="5"/>
        <v>209</v>
      </c>
      <c r="O35" t="s">
        <v>156</v>
      </c>
      <c r="P35">
        <v>23</v>
      </c>
      <c r="Q35">
        <v>27</v>
      </c>
      <c r="R35">
        <v>0.11799999999999999</v>
      </c>
      <c r="S35">
        <v>165</v>
      </c>
    </row>
    <row r="36" spans="1:19">
      <c r="A36" s="14" t="s">
        <v>14</v>
      </c>
      <c r="B36">
        <f xml:space="preserve"> 70*6.3</f>
        <v>441</v>
      </c>
      <c r="C36" s="8" t="s">
        <v>155</v>
      </c>
      <c r="D36" s="1">
        <f>MAX(D16:D33)</f>
        <v>104</v>
      </c>
      <c r="E36" s="1">
        <f>MAX(E16:E33)</f>
        <v>126</v>
      </c>
      <c r="F36" s="1">
        <f>MAX(F16:F33)</f>
        <v>1.143</v>
      </c>
      <c r="G36" s="1">
        <f>MAX(G16:G33)</f>
        <v>198</v>
      </c>
      <c r="I36" s="8" t="s">
        <v>156</v>
      </c>
      <c r="J36">
        <f t="shared" si="5"/>
        <v>23</v>
      </c>
      <c r="K36">
        <f t="shared" si="5"/>
        <v>27</v>
      </c>
      <c r="L36">
        <f t="shared" si="5"/>
        <v>0.11799999999999999</v>
      </c>
      <c r="M36">
        <f t="shared" si="5"/>
        <v>165</v>
      </c>
    </row>
    <row r="37" spans="1:19">
      <c r="A37" t="s">
        <v>15</v>
      </c>
      <c r="B37">
        <f>B35/B36</f>
        <v>4.9886621315192746E-2</v>
      </c>
      <c r="C37" s="8" t="s">
        <v>156</v>
      </c>
      <c r="D37" s="1">
        <f>MIN(D16:D33)</f>
        <v>23</v>
      </c>
      <c r="E37" s="1">
        <f>MIN(E16:E33)</f>
        <v>12</v>
      </c>
      <c r="F37" s="1">
        <f>MIN(F16:F33)</f>
        <v>0.30480000000000002</v>
      </c>
      <c r="G37" s="1">
        <f>MIN(G16:G33)</f>
        <v>177</v>
      </c>
      <c r="O37">
        <v>7</v>
      </c>
      <c r="P37" t="s">
        <v>2</v>
      </c>
      <c r="Q37" t="s">
        <v>3</v>
      </c>
      <c r="R37" t="s">
        <v>4</v>
      </c>
      <c r="S37" t="s">
        <v>5</v>
      </c>
    </row>
    <row r="38" spans="1:19">
      <c r="I38">
        <v>7</v>
      </c>
      <c r="J38" s="3" t="s">
        <v>2</v>
      </c>
      <c r="K38" s="3" t="s">
        <v>3</v>
      </c>
      <c r="L38" s="11" t="s">
        <v>4</v>
      </c>
      <c r="M38" s="3" t="s">
        <v>5</v>
      </c>
      <c r="O38" t="s">
        <v>153</v>
      </c>
      <c r="P38">
        <v>58.212121212121218</v>
      </c>
      <c r="Q38">
        <v>33.272727272727273</v>
      </c>
      <c r="R38">
        <v>0.56566666666666676</v>
      </c>
      <c r="S38">
        <v>181.72727272727272</v>
      </c>
    </row>
    <row r="39" spans="1:19">
      <c r="I39" s="8" t="s">
        <v>153</v>
      </c>
      <c r="J39">
        <f t="shared" ref="J39:M42" si="6">D178</f>
        <v>58.212121212121218</v>
      </c>
      <c r="K39">
        <f t="shared" si="6"/>
        <v>33.272727272727273</v>
      </c>
      <c r="L39">
        <f t="shared" si="6"/>
        <v>0.56566666666666676</v>
      </c>
      <c r="M39">
        <f t="shared" si="6"/>
        <v>181.72727272727272</v>
      </c>
      <c r="O39" t="s">
        <v>154</v>
      </c>
      <c r="P39">
        <v>39.967006594960502</v>
      </c>
      <c r="Q39">
        <v>12.042349514035116</v>
      </c>
      <c r="R39">
        <v>0.26944868266998895</v>
      </c>
      <c r="S39">
        <v>10.872818485479391</v>
      </c>
    </row>
    <row r="40" spans="1:19">
      <c r="I40" s="8" t="s">
        <v>154</v>
      </c>
      <c r="J40">
        <f t="shared" si="6"/>
        <v>39.967006594960502</v>
      </c>
      <c r="K40">
        <f t="shared" si="6"/>
        <v>12.042349514035116</v>
      </c>
      <c r="L40">
        <f t="shared" si="6"/>
        <v>0.26944868266998895</v>
      </c>
      <c r="M40">
        <f t="shared" si="6"/>
        <v>10.872818485479391</v>
      </c>
      <c r="O40" t="s">
        <v>155</v>
      </c>
      <c r="P40">
        <v>147</v>
      </c>
      <c r="Q40">
        <v>52</v>
      </c>
      <c r="R40">
        <v>1.27</v>
      </c>
      <c r="S40">
        <v>193</v>
      </c>
    </row>
    <row r="41" spans="1:19">
      <c r="C41" s="2" t="s">
        <v>20</v>
      </c>
      <c r="I41" s="8" t="s">
        <v>155</v>
      </c>
      <c r="J41">
        <f t="shared" si="6"/>
        <v>147</v>
      </c>
      <c r="K41">
        <f t="shared" si="6"/>
        <v>52</v>
      </c>
      <c r="L41">
        <f t="shared" si="6"/>
        <v>1.27</v>
      </c>
      <c r="M41">
        <f t="shared" si="6"/>
        <v>193</v>
      </c>
      <c r="O41" t="s">
        <v>156</v>
      </c>
      <c r="P41">
        <v>19</v>
      </c>
      <c r="Q41">
        <v>19</v>
      </c>
      <c r="R41">
        <v>0.24</v>
      </c>
      <c r="S41">
        <v>152</v>
      </c>
    </row>
    <row r="42" spans="1:19">
      <c r="C42" s="3" t="s">
        <v>1</v>
      </c>
      <c r="D42" s="3" t="s">
        <v>2</v>
      </c>
      <c r="E42" s="3" t="s">
        <v>3</v>
      </c>
      <c r="F42" s="11" t="s">
        <v>4</v>
      </c>
      <c r="G42" s="3" t="s">
        <v>5</v>
      </c>
      <c r="H42" s="3" t="s">
        <v>6</v>
      </c>
      <c r="I42" s="8" t="s">
        <v>156</v>
      </c>
      <c r="J42">
        <f t="shared" si="6"/>
        <v>19</v>
      </c>
      <c r="K42">
        <f t="shared" si="6"/>
        <v>19</v>
      </c>
      <c r="L42">
        <f t="shared" si="6"/>
        <v>0.24</v>
      </c>
      <c r="M42">
        <f t="shared" si="6"/>
        <v>152</v>
      </c>
    </row>
    <row r="43" spans="1:19">
      <c r="A43">
        <v>34</v>
      </c>
      <c r="B43">
        <v>8</v>
      </c>
      <c r="C43" s="2" t="s">
        <v>11</v>
      </c>
      <c r="D43" s="2">
        <v>85</v>
      </c>
      <c r="E43" s="2">
        <v>54</v>
      </c>
      <c r="F43" s="5">
        <v>0.68580000000000008</v>
      </c>
      <c r="G43" s="2">
        <v>202.29</v>
      </c>
      <c r="H43" s="2" t="s">
        <v>25</v>
      </c>
      <c r="O43">
        <v>8</v>
      </c>
      <c r="P43" t="s">
        <v>2</v>
      </c>
      <c r="Q43" t="s">
        <v>3</v>
      </c>
      <c r="R43" t="s">
        <v>4</v>
      </c>
      <c r="S43" t="s">
        <v>5</v>
      </c>
    </row>
    <row r="44" spans="1:19">
      <c r="A44">
        <v>35</v>
      </c>
      <c r="B44">
        <v>9</v>
      </c>
      <c r="C44" s="2" t="s">
        <v>11</v>
      </c>
      <c r="D44" s="2">
        <v>66</v>
      </c>
      <c r="E44" s="2">
        <v>33</v>
      </c>
      <c r="F44" s="5">
        <v>0.4572</v>
      </c>
      <c r="G44" s="2">
        <v>194</v>
      </c>
      <c r="I44">
        <v>8</v>
      </c>
      <c r="J44" s="3" t="s">
        <v>2</v>
      </c>
      <c r="K44" s="3" t="s">
        <v>3</v>
      </c>
      <c r="L44" s="11" t="s">
        <v>4</v>
      </c>
      <c r="M44" s="3" t="s">
        <v>5</v>
      </c>
      <c r="O44" t="s">
        <v>153</v>
      </c>
      <c r="P44">
        <v>75.294117647058826</v>
      </c>
      <c r="Q44">
        <v>72</v>
      </c>
      <c r="R44">
        <v>0.89959999999999984</v>
      </c>
      <c r="S44">
        <v>193.64705882352942</v>
      </c>
    </row>
    <row r="45" spans="1:19">
      <c r="A45">
        <v>36</v>
      </c>
      <c r="B45">
        <v>10</v>
      </c>
      <c r="C45" s="2" t="s">
        <v>11</v>
      </c>
      <c r="D45" s="2">
        <v>61</v>
      </c>
      <c r="E45" s="2">
        <v>68</v>
      </c>
      <c r="F45" s="5">
        <f>(0.5588+0.4572+0.4064)/3</f>
        <v>0.47413333333333335</v>
      </c>
      <c r="G45" s="2">
        <v>196</v>
      </c>
      <c r="H45" s="2" t="s">
        <v>26</v>
      </c>
      <c r="I45" s="8" t="s">
        <v>153</v>
      </c>
      <c r="J45">
        <f t="shared" ref="J45:M48" si="7">D208</f>
        <v>75.294117647058826</v>
      </c>
      <c r="K45">
        <f t="shared" si="7"/>
        <v>72</v>
      </c>
      <c r="L45">
        <f t="shared" si="7"/>
        <v>0.89959999999999984</v>
      </c>
      <c r="M45">
        <f t="shared" si="7"/>
        <v>193.64705882352942</v>
      </c>
      <c r="O45" t="s">
        <v>154</v>
      </c>
      <c r="P45">
        <v>29.433749136582886</v>
      </c>
      <c r="Q45">
        <v>31.565408281851827</v>
      </c>
      <c r="R45">
        <v>0.38810106931056021</v>
      </c>
      <c r="S45">
        <v>6.8277117000372272</v>
      </c>
    </row>
    <row r="46" spans="1:19">
      <c r="A46">
        <v>37</v>
      </c>
      <c r="B46">
        <v>11</v>
      </c>
      <c r="C46" s="2" t="s">
        <v>11</v>
      </c>
      <c r="D46" s="2">
        <v>60</v>
      </c>
      <c r="E46" s="2">
        <v>39</v>
      </c>
      <c r="F46" s="5">
        <v>0.78739999999999999</v>
      </c>
      <c r="G46" s="2">
        <v>201.96</v>
      </c>
      <c r="H46" s="2" t="s">
        <v>27</v>
      </c>
      <c r="I46" s="8" t="s">
        <v>154</v>
      </c>
      <c r="J46">
        <f t="shared" si="7"/>
        <v>29.433749136582886</v>
      </c>
      <c r="K46">
        <f t="shared" si="7"/>
        <v>31.565408281851827</v>
      </c>
      <c r="L46">
        <f t="shared" si="7"/>
        <v>0.38810106931056021</v>
      </c>
      <c r="M46">
        <f t="shared" si="7"/>
        <v>6.8277117000372272</v>
      </c>
      <c r="O46" t="s">
        <v>155</v>
      </c>
      <c r="P46">
        <v>132</v>
      </c>
      <c r="Q46">
        <v>143</v>
      </c>
      <c r="R46">
        <v>1.6002000000000001</v>
      </c>
      <c r="S46">
        <v>202</v>
      </c>
    </row>
    <row r="47" spans="1:19">
      <c r="A47">
        <v>38</v>
      </c>
      <c r="B47">
        <v>12</v>
      </c>
      <c r="C47" s="2" t="s">
        <v>11</v>
      </c>
      <c r="D47" s="2">
        <v>59</v>
      </c>
      <c r="E47" s="2">
        <v>62</v>
      </c>
      <c r="F47" s="5">
        <v>0.58420000000000005</v>
      </c>
      <c r="G47" s="2">
        <v>207.57</v>
      </c>
      <c r="H47" s="2" t="s">
        <v>28</v>
      </c>
      <c r="I47" s="8" t="s">
        <v>155</v>
      </c>
      <c r="J47">
        <f t="shared" si="7"/>
        <v>132</v>
      </c>
      <c r="K47">
        <f t="shared" si="7"/>
        <v>143</v>
      </c>
      <c r="L47">
        <f t="shared" si="7"/>
        <v>1.6002000000000001</v>
      </c>
      <c r="M47">
        <f t="shared" si="7"/>
        <v>202</v>
      </c>
      <c r="O47" t="s">
        <v>156</v>
      </c>
      <c r="P47">
        <v>16</v>
      </c>
      <c r="Q47">
        <v>20</v>
      </c>
      <c r="R47">
        <v>0.2286</v>
      </c>
      <c r="S47">
        <v>180</v>
      </c>
    </row>
    <row r="48" spans="1:19">
      <c r="A48">
        <v>39</v>
      </c>
      <c r="B48">
        <v>13</v>
      </c>
      <c r="C48" s="2" t="s">
        <v>11</v>
      </c>
      <c r="D48" s="2">
        <v>58</v>
      </c>
      <c r="E48" s="2">
        <v>44</v>
      </c>
      <c r="F48" s="5">
        <v>0.96520000000000006</v>
      </c>
      <c r="G48" s="2">
        <v>212</v>
      </c>
      <c r="H48" s="2" t="s">
        <v>29</v>
      </c>
      <c r="I48" s="8" t="s">
        <v>156</v>
      </c>
      <c r="J48">
        <f t="shared" si="7"/>
        <v>16</v>
      </c>
      <c r="K48">
        <f t="shared" si="7"/>
        <v>20</v>
      </c>
      <c r="L48">
        <f t="shared" si="7"/>
        <v>0.2286</v>
      </c>
      <c r="M48">
        <f t="shared" si="7"/>
        <v>180</v>
      </c>
    </row>
    <row r="49" spans="1:19">
      <c r="A49">
        <v>40</v>
      </c>
      <c r="B49">
        <v>14</v>
      </c>
      <c r="C49" s="2" t="s">
        <v>11</v>
      </c>
      <c r="D49" s="2">
        <v>54</v>
      </c>
      <c r="E49" s="2">
        <v>41</v>
      </c>
      <c r="F49" s="5">
        <v>0.60960000000000003</v>
      </c>
      <c r="G49" s="2">
        <v>201</v>
      </c>
      <c r="H49" s="2" t="s">
        <v>30</v>
      </c>
      <c r="O49">
        <v>9</v>
      </c>
      <c r="P49" t="s">
        <v>2</v>
      </c>
      <c r="Q49" t="s">
        <v>3</v>
      </c>
      <c r="R49" t="s">
        <v>4</v>
      </c>
      <c r="S49" t="s">
        <v>5</v>
      </c>
    </row>
    <row r="50" spans="1:19">
      <c r="A50">
        <v>41</v>
      </c>
      <c r="B50">
        <v>15</v>
      </c>
      <c r="C50" s="2" t="s">
        <v>11</v>
      </c>
      <c r="D50" s="2">
        <v>52</v>
      </c>
      <c r="E50" s="2">
        <v>48</v>
      </c>
      <c r="F50" s="5">
        <v>0.68580000000000008</v>
      </c>
      <c r="G50" s="2">
        <v>185.79</v>
      </c>
      <c r="I50">
        <v>9</v>
      </c>
      <c r="J50" s="3" t="s">
        <v>2</v>
      </c>
      <c r="K50" s="3" t="s">
        <v>3</v>
      </c>
      <c r="L50" s="11" t="s">
        <v>4</v>
      </c>
      <c r="M50" s="3" t="s">
        <v>5</v>
      </c>
      <c r="O50" t="s">
        <v>153</v>
      </c>
      <c r="P50">
        <v>62</v>
      </c>
      <c r="Q50">
        <v>60.526315789473685</v>
      </c>
      <c r="R50">
        <v>1.0495789473684209</v>
      </c>
      <c r="S50">
        <v>188.25421052631577</v>
      </c>
    </row>
    <row r="51" spans="1:19">
      <c r="A51">
        <v>42</v>
      </c>
      <c r="B51">
        <v>16</v>
      </c>
      <c r="C51" s="2" t="s">
        <v>11</v>
      </c>
      <c r="D51" s="2">
        <v>50</v>
      </c>
      <c r="E51" s="2">
        <v>56</v>
      </c>
      <c r="F51" s="5">
        <f>(0.762+0.9906)/2</f>
        <v>0.87630000000000008</v>
      </c>
      <c r="G51" s="2">
        <v>214</v>
      </c>
      <c r="H51" s="6" t="s">
        <v>31</v>
      </c>
      <c r="I51" s="8" t="s">
        <v>153</v>
      </c>
      <c r="J51">
        <f t="shared" ref="J51:M54" si="8">D237</f>
        <v>62</v>
      </c>
      <c r="K51">
        <f t="shared" si="8"/>
        <v>60.526315789473685</v>
      </c>
      <c r="L51">
        <f t="shared" si="8"/>
        <v>1.0495789473684209</v>
      </c>
      <c r="M51">
        <f t="shared" si="8"/>
        <v>188.25421052631577</v>
      </c>
      <c r="O51" t="s">
        <v>154</v>
      </c>
      <c r="P51">
        <v>17.61943371520335</v>
      </c>
      <c r="Q51">
        <v>20.969206049328179</v>
      </c>
      <c r="R51">
        <v>0.4750737622013701</v>
      </c>
      <c r="S51">
        <v>5.3073265039829343</v>
      </c>
    </row>
    <row r="52" spans="1:19">
      <c r="A52">
        <v>43</v>
      </c>
      <c r="B52">
        <v>17</v>
      </c>
      <c r="C52" s="2" t="s">
        <v>11</v>
      </c>
      <c r="D52" s="2">
        <v>48</v>
      </c>
      <c r="E52" s="2">
        <v>42</v>
      </c>
      <c r="F52" s="5">
        <v>0.93979999999999997</v>
      </c>
      <c r="G52" s="2">
        <v>186.78</v>
      </c>
      <c r="H52" s="2" t="s">
        <v>32</v>
      </c>
      <c r="I52" s="8" t="s">
        <v>154</v>
      </c>
      <c r="J52">
        <f t="shared" si="8"/>
        <v>17.61943371520335</v>
      </c>
      <c r="K52">
        <f t="shared" si="8"/>
        <v>20.969206049328179</v>
      </c>
      <c r="L52">
        <f t="shared" si="8"/>
        <v>0.4750737622013701</v>
      </c>
      <c r="M52">
        <f t="shared" si="8"/>
        <v>5.3073265039829343</v>
      </c>
      <c r="O52" t="s">
        <v>155</v>
      </c>
      <c r="P52">
        <v>91</v>
      </c>
      <c r="Q52">
        <v>107</v>
      </c>
      <c r="R52">
        <v>2</v>
      </c>
      <c r="S52">
        <v>199</v>
      </c>
    </row>
    <row r="53" spans="1:19">
      <c r="A53">
        <v>44</v>
      </c>
      <c r="B53">
        <v>18</v>
      </c>
      <c r="C53" s="2" t="s">
        <v>11</v>
      </c>
      <c r="D53" s="2">
        <v>47</v>
      </c>
      <c r="E53" s="2">
        <v>44</v>
      </c>
      <c r="F53" s="5">
        <v>0.78739999999999999</v>
      </c>
      <c r="G53" s="2">
        <v>201.3</v>
      </c>
      <c r="I53" s="8" t="s">
        <v>155</v>
      </c>
      <c r="J53">
        <f t="shared" si="8"/>
        <v>91</v>
      </c>
      <c r="K53">
        <f t="shared" si="8"/>
        <v>107</v>
      </c>
      <c r="L53">
        <f t="shared" si="8"/>
        <v>2</v>
      </c>
      <c r="M53">
        <f t="shared" si="8"/>
        <v>199</v>
      </c>
      <c r="O53" t="s">
        <v>156</v>
      </c>
      <c r="P53">
        <v>33</v>
      </c>
      <c r="Q53">
        <v>31</v>
      </c>
      <c r="R53">
        <v>0.33019999999999999</v>
      </c>
      <c r="S53">
        <v>180</v>
      </c>
    </row>
    <row r="54" spans="1:19">
      <c r="A54">
        <v>45</v>
      </c>
      <c r="B54">
        <v>19</v>
      </c>
      <c r="C54" s="2" t="s">
        <v>11</v>
      </c>
      <c r="D54" s="2">
        <v>45</v>
      </c>
      <c r="E54" s="2">
        <v>42</v>
      </c>
      <c r="F54" s="5">
        <v>0.71120000000000005</v>
      </c>
      <c r="G54" s="2">
        <v>196</v>
      </c>
      <c r="I54" s="8" t="s">
        <v>156</v>
      </c>
      <c r="J54">
        <f t="shared" si="8"/>
        <v>33</v>
      </c>
      <c r="K54">
        <f t="shared" si="8"/>
        <v>31</v>
      </c>
      <c r="L54">
        <f t="shared" si="8"/>
        <v>0.33019999999999999</v>
      </c>
      <c r="M54">
        <f t="shared" si="8"/>
        <v>180</v>
      </c>
    </row>
    <row r="55" spans="1:19">
      <c r="A55">
        <v>46</v>
      </c>
      <c r="B55">
        <v>20</v>
      </c>
      <c r="C55" s="2" t="s">
        <v>11</v>
      </c>
      <c r="D55" s="2">
        <v>39</v>
      </c>
      <c r="E55" s="2">
        <v>34</v>
      </c>
      <c r="F55" s="5">
        <v>1.1938</v>
      </c>
      <c r="G55" s="2">
        <v>217</v>
      </c>
      <c r="H55" s="2" t="s">
        <v>33</v>
      </c>
      <c r="O55">
        <v>10</v>
      </c>
      <c r="P55" t="s">
        <v>2</v>
      </c>
      <c r="Q55" t="s">
        <v>3</v>
      </c>
      <c r="R55" t="s">
        <v>4</v>
      </c>
      <c r="S55" t="s">
        <v>5</v>
      </c>
    </row>
    <row r="56" spans="1:19">
      <c r="A56">
        <v>47</v>
      </c>
      <c r="B56">
        <v>21</v>
      </c>
      <c r="C56" s="2" t="s">
        <v>11</v>
      </c>
      <c r="D56" s="2">
        <v>39</v>
      </c>
      <c r="E56" s="2">
        <v>24</v>
      </c>
      <c r="F56" s="5">
        <v>0.55879999999999996</v>
      </c>
      <c r="G56" s="2">
        <v>215</v>
      </c>
      <c r="H56" s="2" t="s">
        <v>17</v>
      </c>
      <c r="I56">
        <v>10</v>
      </c>
      <c r="J56" s="3" t="s">
        <v>2</v>
      </c>
      <c r="K56" s="3" t="s">
        <v>3</v>
      </c>
      <c r="L56" s="11" t="s">
        <v>4</v>
      </c>
      <c r="M56" s="3" t="s">
        <v>5</v>
      </c>
      <c r="O56" t="s">
        <v>153</v>
      </c>
      <c r="P56">
        <v>50.416666666666664</v>
      </c>
      <c r="Q56">
        <v>55.866666666666667</v>
      </c>
      <c r="R56">
        <v>0.86910333333333323</v>
      </c>
      <c r="S56">
        <v>212.06666666666666</v>
      </c>
    </row>
    <row r="57" spans="1:19">
      <c r="A57">
        <v>48</v>
      </c>
      <c r="B57">
        <v>22</v>
      </c>
      <c r="C57" s="2" t="s">
        <v>11</v>
      </c>
      <c r="D57" s="2">
        <v>39</v>
      </c>
      <c r="E57" s="2">
        <v>47</v>
      </c>
      <c r="F57" s="5">
        <v>0.43180000000000002</v>
      </c>
      <c r="G57" s="2">
        <v>215</v>
      </c>
      <c r="I57" s="8" t="s">
        <v>153</v>
      </c>
      <c r="J57">
        <f t="shared" ref="J57:M60" si="9">D261</f>
        <v>50.416666666666664</v>
      </c>
      <c r="K57">
        <f t="shared" si="9"/>
        <v>55.866666666666667</v>
      </c>
      <c r="L57">
        <f t="shared" si="9"/>
        <v>0.86910333333333323</v>
      </c>
      <c r="M57">
        <f t="shared" si="9"/>
        <v>212.06666666666666</v>
      </c>
      <c r="O57" t="s">
        <v>154</v>
      </c>
      <c r="P57">
        <v>15.994325630702676</v>
      </c>
      <c r="Q57">
        <v>23.311145913693807</v>
      </c>
      <c r="R57">
        <v>0.42254171580476885</v>
      </c>
      <c r="S57">
        <v>4.0261052904171439</v>
      </c>
    </row>
    <row r="58" spans="1:19">
      <c r="A58">
        <v>49</v>
      </c>
      <c r="B58">
        <v>23</v>
      </c>
      <c r="C58" s="2" t="s">
        <v>11</v>
      </c>
      <c r="D58" s="2">
        <v>36</v>
      </c>
      <c r="E58" s="2">
        <v>44</v>
      </c>
      <c r="F58" s="5">
        <v>0.81280000000000008</v>
      </c>
      <c r="G58" s="2">
        <v>211</v>
      </c>
      <c r="H58" s="2" t="s">
        <v>34</v>
      </c>
      <c r="I58" s="8" t="s">
        <v>154</v>
      </c>
      <c r="J58">
        <f t="shared" si="9"/>
        <v>15.994325630702676</v>
      </c>
      <c r="K58">
        <f t="shared" si="9"/>
        <v>23.311145913693807</v>
      </c>
      <c r="L58">
        <f t="shared" si="9"/>
        <v>0.42254171580476885</v>
      </c>
      <c r="M58">
        <f t="shared" si="9"/>
        <v>4.0261052904171439</v>
      </c>
      <c r="O58" t="s">
        <v>155</v>
      </c>
      <c r="P58">
        <v>73</v>
      </c>
      <c r="Q58">
        <v>96</v>
      </c>
      <c r="R58">
        <v>1.5748</v>
      </c>
      <c r="S58">
        <v>218</v>
      </c>
    </row>
    <row r="59" spans="1:19">
      <c r="A59">
        <v>50</v>
      </c>
      <c r="B59">
        <v>24</v>
      </c>
      <c r="C59" s="2" t="s">
        <v>11</v>
      </c>
      <c r="D59" s="2">
        <v>32</v>
      </c>
      <c r="E59" s="2">
        <v>17</v>
      </c>
      <c r="F59" s="5">
        <v>0.30480000000000002</v>
      </c>
      <c r="G59" s="2">
        <v>216</v>
      </c>
      <c r="H59" s="2" t="s">
        <v>35</v>
      </c>
      <c r="I59" s="8" t="s">
        <v>155</v>
      </c>
      <c r="J59">
        <f t="shared" si="9"/>
        <v>73</v>
      </c>
      <c r="K59">
        <f t="shared" si="9"/>
        <v>96</v>
      </c>
      <c r="L59">
        <f t="shared" si="9"/>
        <v>1.5748</v>
      </c>
      <c r="M59">
        <f t="shared" si="9"/>
        <v>218</v>
      </c>
      <c r="O59" t="s">
        <v>156</v>
      </c>
      <c r="P59">
        <v>25</v>
      </c>
      <c r="Q59">
        <v>24</v>
      </c>
      <c r="R59">
        <v>0.35560000000000003</v>
      </c>
      <c r="S59">
        <v>205</v>
      </c>
    </row>
    <row r="60" spans="1:19">
      <c r="A60">
        <v>51</v>
      </c>
      <c r="B60">
        <v>25</v>
      </c>
      <c r="C60" s="2" t="s">
        <v>11</v>
      </c>
      <c r="D60" s="2">
        <v>30</v>
      </c>
      <c r="E60" s="2">
        <v>42</v>
      </c>
      <c r="F60" s="5">
        <v>0.91439999999999999</v>
      </c>
      <c r="G60" s="2">
        <v>201.3</v>
      </c>
      <c r="H60" s="2" t="s">
        <v>36</v>
      </c>
      <c r="I60" s="8" t="s">
        <v>156</v>
      </c>
      <c r="J60">
        <f t="shared" si="9"/>
        <v>25</v>
      </c>
      <c r="K60">
        <f t="shared" si="9"/>
        <v>24</v>
      </c>
      <c r="L60">
        <f t="shared" si="9"/>
        <v>0.35560000000000003</v>
      </c>
      <c r="M60">
        <f t="shared" si="9"/>
        <v>205</v>
      </c>
    </row>
    <row r="61" spans="1:19">
      <c r="A61">
        <v>52</v>
      </c>
      <c r="B61">
        <v>26</v>
      </c>
      <c r="C61" s="2" t="s">
        <v>11</v>
      </c>
      <c r="D61" s="2">
        <v>22</v>
      </c>
      <c r="E61" s="2">
        <v>8</v>
      </c>
      <c r="F61" s="5">
        <v>0.27939999999999998</v>
      </c>
      <c r="G61" s="2">
        <v>216</v>
      </c>
      <c r="H61" s="2" t="s">
        <v>37</v>
      </c>
      <c r="O61">
        <v>11</v>
      </c>
      <c r="P61" t="s">
        <v>2</v>
      </c>
      <c r="Q61" t="s">
        <v>3</v>
      </c>
      <c r="R61" t="s">
        <v>4</v>
      </c>
      <c r="S61" t="s">
        <v>5</v>
      </c>
    </row>
    <row r="62" spans="1:19">
      <c r="A62" s="12" t="s">
        <v>12</v>
      </c>
      <c r="B62">
        <v>5</v>
      </c>
      <c r="C62" s="8" t="s">
        <v>153</v>
      </c>
      <c r="D62" s="1">
        <f>AVERAGE(D43:D61)</f>
        <v>48.526315789473685</v>
      </c>
      <c r="E62" s="1">
        <f>AVERAGE(E43:E61)</f>
        <v>41.526315789473685</v>
      </c>
      <c r="F62" s="1">
        <f>AVERAGE(F43:F61)</f>
        <v>0.68735964912280711</v>
      </c>
      <c r="G62" s="1">
        <f>AVERAGE(G43:G61)</f>
        <v>204.73631578947371</v>
      </c>
      <c r="I62">
        <v>11</v>
      </c>
      <c r="J62" s="3" t="s">
        <v>2</v>
      </c>
      <c r="K62" s="3" t="s">
        <v>3</v>
      </c>
      <c r="L62" s="11" t="s">
        <v>4</v>
      </c>
      <c r="M62" s="3" t="s">
        <v>5</v>
      </c>
      <c r="O62" t="s">
        <v>153</v>
      </c>
      <c r="P62">
        <v>67.450854700854691</v>
      </c>
      <c r="Q62">
        <v>59.924786324786325</v>
      </c>
      <c r="R62">
        <v>0.80569369369369359</v>
      </c>
      <c r="S62">
        <v>193.24561403508773</v>
      </c>
    </row>
    <row r="63" spans="1:19">
      <c r="A63" s="13" t="s">
        <v>13</v>
      </c>
      <c r="B63">
        <v>26</v>
      </c>
      <c r="C63" s="8" t="s">
        <v>154</v>
      </c>
      <c r="D63" s="1">
        <f>STDEV(D43:D61)</f>
        <v>14.77749197278915</v>
      </c>
      <c r="E63" s="1">
        <f>STDEV(E43:E61)</f>
        <v>14.423624221135082</v>
      </c>
      <c r="F63" s="1">
        <f>STDEV(F43:F61)</f>
        <v>0.23929553208619089</v>
      </c>
      <c r="G63" s="1">
        <f>STDEV(G43:G61)</f>
        <v>10.003449521999054</v>
      </c>
      <c r="I63" s="8" t="s">
        <v>153</v>
      </c>
      <c r="J63">
        <f t="shared" ref="J63:M66" si="10">D310</f>
        <v>67.450854700854691</v>
      </c>
      <c r="K63">
        <f t="shared" si="10"/>
        <v>59.924786324786325</v>
      </c>
      <c r="L63">
        <f t="shared" si="10"/>
        <v>0.80569369369369359</v>
      </c>
      <c r="M63">
        <f t="shared" si="10"/>
        <v>193.24561403508773</v>
      </c>
      <c r="O63" t="s">
        <v>154</v>
      </c>
      <c r="P63">
        <v>23.328913412429845</v>
      </c>
      <c r="Q63">
        <v>24.784741660511372</v>
      </c>
      <c r="R63">
        <v>0.34630981569510921</v>
      </c>
      <c r="S63">
        <v>9.579972919809709</v>
      </c>
    </row>
    <row r="64" spans="1:19">
      <c r="A64" s="14" t="s">
        <v>14</v>
      </c>
      <c r="B64">
        <f>70*9.7</f>
        <v>679</v>
      </c>
      <c r="C64" s="8" t="s">
        <v>155</v>
      </c>
      <c r="D64" s="1">
        <f>MAX(D43:D61)</f>
        <v>85</v>
      </c>
      <c r="E64" s="1">
        <f>MAX(E43:E61)</f>
        <v>68</v>
      </c>
      <c r="F64" s="1">
        <f>MAX(F43:F61)</f>
        <v>1.1938</v>
      </c>
      <c r="G64" s="1">
        <f>MAX(G43:G61)</f>
        <v>217</v>
      </c>
      <c r="I64" s="8" t="s">
        <v>154</v>
      </c>
      <c r="J64">
        <f t="shared" si="10"/>
        <v>23.328913412429845</v>
      </c>
      <c r="K64">
        <f t="shared" si="10"/>
        <v>24.784741660511372</v>
      </c>
      <c r="L64">
        <f t="shared" si="10"/>
        <v>0.34630981569510921</v>
      </c>
      <c r="M64">
        <f t="shared" si="10"/>
        <v>9.579972919809709</v>
      </c>
      <c r="O64" t="s">
        <v>155</v>
      </c>
      <c r="P64">
        <v>124.75</v>
      </c>
      <c r="Q64">
        <v>127</v>
      </c>
      <c r="R64">
        <v>1.5275000000000001</v>
      </c>
      <c r="S64">
        <v>210</v>
      </c>
    </row>
    <row r="65" spans="1:19">
      <c r="A65" t="s">
        <v>15</v>
      </c>
      <c r="B65">
        <f>B63/B64</f>
        <v>3.8291605301914583E-2</v>
      </c>
      <c r="C65" s="8" t="s">
        <v>156</v>
      </c>
      <c r="D65" s="1">
        <f>MIN(D43:D61)</f>
        <v>22</v>
      </c>
      <c r="E65" s="1">
        <f>MIN(E43:E61)</f>
        <v>8</v>
      </c>
      <c r="F65" s="1">
        <f>MIN(F43:F61)</f>
        <v>0.27939999999999998</v>
      </c>
      <c r="G65" s="1">
        <f>MIN(G43:G61)</f>
        <v>185.79</v>
      </c>
      <c r="I65" s="8" t="s">
        <v>155</v>
      </c>
      <c r="J65">
        <f t="shared" si="10"/>
        <v>124.75</v>
      </c>
      <c r="K65">
        <f t="shared" si="10"/>
        <v>127</v>
      </c>
      <c r="L65">
        <f t="shared" si="10"/>
        <v>1.5275000000000001</v>
      </c>
      <c r="M65">
        <f t="shared" si="10"/>
        <v>210</v>
      </c>
      <c r="O65" t="s">
        <v>156</v>
      </c>
      <c r="P65">
        <v>18</v>
      </c>
      <c r="Q65">
        <v>25</v>
      </c>
      <c r="R65">
        <v>0.14000000000000001</v>
      </c>
      <c r="S65">
        <v>165</v>
      </c>
    </row>
    <row r="66" spans="1:19">
      <c r="I66" s="8" t="s">
        <v>156</v>
      </c>
      <c r="J66">
        <f t="shared" si="10"/>
        <v>18</v>
      </c>
      <c r="K66">
        <f t="shared" si="10"/>
        <v>25</v>
      </c>
      <c r="L66">
        <f t="shared" si="10"/>
        <v>0.14000000000000001</v>
      </c>
      <c r="M66">
        <f t="shared" si="10"/>
        <v>165</v>
      </c>
    </row>
    <row r="67" spans="1:19">
      <c r="O67">
        <v>12</v>
      </c>
      <c r="P67" t="s">
        <v>2</v>
      </c>
      <c r="Q67" t="s">
        <v>3</v>
      </c>
      <c r="R67" t="s">
        <v>4</v>
      </c>
      <c r="S67" t="s">
        <v>5</v>
      </c>
    </row>
    <row r="68" spans="1:19">
      <c r="I68">
        <v>12</v>
      </c>
      <c r="J68" s="3" t="s">
        <v>2</v>
      </c>
      <c r="K68" s="3" t="s">
        <v>3</v>
      </c>
      <c r="L68" s="11" t="s">
        <v>4</v>
      </c>
      <c r="M68" s="3" t="s">
        <v>5</v>
      </c>
      <c r="O68" t="s">
        <v>153</v>
      </c>
      <c r="P68">
        <v>100.93333333333334</v>
      </c>
      <c r="Q68">
        <v>107.25</v>
      </c>
      <c r="R68">
        <v>1.1366666666666665</v>
      </c>
      <c r="S68">
        <v>175.6</v>
      </c>
    </row>
    <row r="69" spans="1:19">
      <c r="C69" s="6" t="s">
        <v>38</v>
      </c>
      <c r="I69" s="8" t="s">
        <v>153</v>
      </c>
      <c r="J69">
        <f t="shared" ref="J69:M72" si="11">D324</f>
        <v>100.93333333333334</v>
      </c>
      <c r="K69">
        <f t="shared" si="11"/>
        <v>107.25</v>
      </c>
      <c r="L69">
        <f t="shared" si="11"/>
        <v>1.1366666666666665</v>
      </c>
      <c r="M69">
        <f t="shared" si="11"/>
        <v>175.6</v>
      </c>
      <c r="O69" t="s">
        <v>154</v>
      </c>
      <c r="P69">
        <v>24.059417190687601</v>
      </c>
      <c r="Q69">
        <v>79.654985196575538</v>
      </c>
      <c r="R69">
        <v>0.70239273597863716</v>
      </c>
      <c r="S69">
        <v>15.372052563011971</v>
      </c>
    </row>
    <row r="70" spans="1:19">
      <c r="C70" s="3" t="s">
        <v>1</v>
      </c>
      <c r="D70" s="3" t="s">
        <v>2</v>
      </c>
      <c r="E70" s="3" t="s">
        <v>3</v>
      </c>
      <c r="F70" s="11" t="s">
        <v>4</v>
      </c>
      <c r="G70" s="3" t="s">
        <v>5</v>
      </c>
      <c r="H70" s="3" t="s">
        <v>6</v>
      </c>
      <c r="I70" s="8" t="s">
        <v>154</v>
      </c>
      <c r="J70">
        <f t="shared" si="11"/>
        <v>24.059417190687601</v>
      </c>
      <c r="K70">
        <f t="shared" si="11"/>
        <v>79.654985196575538</v>
      </c>
      <c r="L70">
        <f t="shared" si="11"/>
        <v>0.70239273597863716</v>
      </c>
      <c r="M70">
        <f t="shared" si="11"/>
        <v>15.372052563011971</v>
      </c>
      <c r="O70" t="s">
        <v>155</v>
      </c>
      <c r="P70">
        <v>125.66666666666667</v>
      </c>
      <c r="Q70">
        <v>222</v>
      </c>
      <c r="R70">
        <v>1.6333333333333331</v>
      </c>
      <c r="S70">
        <v>189</v>
      </c>
    </row>
    <row r="71" spans="1:19">
      <c r="A71">
        <v>53</v>
      </c>
      <c r="B71">
        <v>1</v>
      </c>
      <c r="C71" s="7" t="s">
        <v>11</v>
      </c>
      <c r="D71" s="1">
        <v>111</v>
      </c>
      <c r="E71" s="1">
        <v>40</v>
      </c>
      <c r="F71" s="1">
        <v>1.33</v>
      </c>
      <c r="G71" s="1">
        <v>176</v>
      </c>
      <c r="H71" s="1"/>
      <c r="I71" s="8" t="s">
        <v>155</v>
      </c>
      <c r="J71">
        <f t="shared" si="11"/>
        <v>125.66666666666667</v>
      </c>
      <c r="K71">
        <f t="shared" si="11"/>
        <v>222</v>
      </c>
      <c r="L71">
        <f t="shared" si="11"/>
        <v>1.6333333333333331</v>
      </c>
      <c r="M71">
        <f t="shared" si="11"/>
        <v>189</v>
      </c>
      <c r="O71" t="s">
        <v>156</v>
      </c>
      <c r="P71">
        <v>76</v>
      </c>
      <c r="Q71">
        <v>39</v>
      </c>
      <c r="R71">
        <v>0.64</v>
      </c>
      <c r="S71">
        <v>150</v>
      </c>
    </row>
    <row r="72" spans="1:19">
      <c r="A72">
        <v>54</v>
      </c>
      <c r="B72">
        <v>2</v>
      </c>
      <c r="C72" s="7" t="s">
        <v>11</v>
      </c>
      <c r="D72" s="1">
        <v>94</v>
      </c>
      <c r="E72" s="1">
        <v>92</v>
      </c>
      <c r="F72" s="1">
        <v>0.71</v>
      </c>
      <c r="G72" s="1">
        <v>170</v>
      </c>
      <c r="H72" s="1"/>
      <c r="I72" s="8" t="s">
        <v>156</v>
      </c>
      <c r="J72">
        <f t="shared" si="11"/>
        <v>76</v>
      </c>
      <c r="K72">
        <f t="shared" si="11"/>
        <v>39</v>
      </c>
      <c r="L72">
        <f t="shared" si="11"/>
        <v>0.64</v>
      </c>
      <c r="M72">
        <f t="shared" si="11"/>
        <v>150</v>
      </c>
    </row>
    <row r="73" spans="1:19">
      <c r="A73">
        <v>55</v>
      </c>
      <c r="B73">
        <v>3</v>
      </c>
      <c r="C73" s="7" t="s">
        <v>11</v>
      </c>
      <c r="D73" s="1">
        <v>90</v>
      </c>
      <c r="E73" s="1">
        <v>56</v>
      </c>
      <c r="F73" s="1">
        <v>0.94</v>
      </c>
      <c r="G73" s="1">
        <v>176</v>
      </c>
      <c r="H73" s="1" t="s">
        <v>39</v>
      </c>
      <c r="O73">
        <v>13</v>
      </c>
      <c r="P73" t="s">
        <v>2</v>
      </c>
      <c r="Q73" t="s">
        <v>3</v>
      </c>
      <c r="R73" t="s">
        <v>4</v>
      </c>
      <c r="S73" t="s">
        <v>5</v>
      </c>
    </row>
    <row r="74" spans="1:19">
      <c r="A74">
        <v>56</v>
      </c>
      <c r="B74">
        <v>4</v>
      </c>
      <c r="C74" s="7" t="s">
        <v>11</v>
      </c>
      <c r="D74" s="1">
        <v>90</v>
      </c>
      <c r="E74" s="1">
        <v>40</v>
      </c>
      <c r="F74" s="1">
        <v>0.73</v>
      </c>
      <c r="G74" s="1">
        <v>176</v>
      </c>
      <c r="H74" s="1"/>
      <c r="I74">
        <v>13</v>
      </c>
      <c r="J74" s="3" t="s">
        <v>2</v>
      </c>
      <c r="K74" s="3" t="s">
        <v>3</v>
      </c>
      <c r="L74" s="11" t="s">
        <v>4</v>
      </c>
      <c r="M74" s="3" t="s">
        <v>5</v>
      </c>
      <c r="O74" t="s">
        <v>153</v>
      </c>
      <c r="P74">
        <v>67.3125</v>
      </c>
      <c r="Q74">
        <v>57.8125</v>
      </c>
      <c r="R74">
        <v>0.7731125000000002</v>
      </c>
      <c r="S74">
        <v>205.0625</v>
      </c>
    </row>
    <row r="75" spans="1:19">
      <c r="A75">
        <v>57</v>
      </c>
      <c r="B75">
        <v>5</v>
      </c>
      <c r="C75" s="7" t="s">
        <v>11</v>
      </c>
      <c r="D75" s="1">
        <v>77</v>
      </c>
      <c r="E75" s="1">
        <v>68</v>
      </c>
      <c r="F75" s="1">
        <v>1.17</v>
      </c>
      <c r="G75" s="1">
        <v>160</v>
      </c>
      <c r="H75" s="1" t="s">
        <v>40</v>
      </c>
      <c r="I75" s="8" t="s">
        <v>153</v>
      </c>
      <c r="J75">
        <f t="shared" ref="J75:M78" si="12">D349</f>
        <v>67.3125</v>
      </c>
      <c r="K75">
        <f t="shared" si="12"/>
        <v>57.8125</v>
      </c>
      <c r="L75">
        <f t="shared" si="12"/>
        <v>0.7731125000000002</v>
      </c>
      <c r="M75">
        <f t="shared" si="12"/>
        <v>205.0625</v>
      </c>
      <c r="O75" t="s">
        <v>154</v>
      </c>
      <c r="P75">
        <v>17.024369787650485</v>
      </c>
      <c r="Q75">
        <v>21.556804803433494</v>
      </c>
      <c r="R75">
        <v>0.18221291529416805</v>
      </c>
      <c r="S75">
        <v>9.3056882245932417</v>
      </c>
    </row>
    <row r="76" spans="1:19">
      <c r="A76">
        <v>58</v>
      </c>
      <c r="B76">
        <v>6</v>
      </c>
      <c r="C76" s="7" t="s">
        <v>11</v>
      </c>
      <c r="D76" s="1">
        <v>60</v>
      </c>
      <c r="E76" s="1">
        <v>40</v>
      </c>
      <c r="F76" s="1">
        <v>1.1499999999999999</v>
      </c>
      <c r="G76" s="1">
        <v>167</v>
      </c>
      <c r="H76" s="1"/>
      <c r="I76" s="8" t="s">
        <v>154</v>
      </c>
      <c r="J76">
        <f t="shared" si="12"/>
        <v>17.024369787650485</v>
      </c>
      <c r="K76">
        <f t="shared" si="12"/>
        <v>21.556804803433494</v>
      </c>
      <c r="L76">
        <f t="shared" si="12"/>
        <v>0.18221291529416805</v>
      </c>
      <c r="M76">
        <f t="shared" si="12"/>
        <v>9.3056882245932417</v>
      </c>
      <c r="O76" t="s">
        <v>155</v>
      </c>
      <c r="P76">
        <v>102</v>
      </c>
      <c r="Q76">
        <v>98</v>
      </c>
      <c r="R76">
        <v>1.0922000000000001</v>
      </c>
      <c r="S76">
        <v>214</v>
      </c>
    </row>
    <row r="77" spans="1:19">
      <c r="A77">
        <v>59</v>
      </c>
      <c r="B77">
        <v>7</v>
      </c>
      <c r="C77" s="7" t="s">
        <v>11</v>
      </c>
      <c r="D77" s="1">
        <v>56</v>
      </c>
      <c r="E77" s="1">
        <v>62</v>
      </c>
      <c r="F77" s="1">
        <v>1.04</v>
      </c>
      <c r="G77" s="1">
        <v>170</v>
      </c>
      <c r="H77" s="1"/>
      <c r="I77" s="8" t="s">
        <v>155</v>
      </c>
      <c r="J77">
        <f t="shared" si="12"/>
        <v>102</v>
      </c>
      <c r="K77">
        <f t="shared" si="12"/>
        <v>98</v>
      </c>
      <c r="L77">
        <f t="shared" si="12"/>
        <v>1.0922000000000001</v>
      </c>
      <c r="M77">
        <f t="shared" si="12"/>
        <v>214</v>
      </c>
      <c r="O77" t="s">
        <v>156</v>
      </c>
      <c r="P77">
        <v>36</v>
      </c>
      <c r="Q77">
        <v>22</v>
      </c>
      <c r="R77">
        <v>0.53339999999999999</v>
      </c>
      <c r="S77">
        <v>176</v>
      </c>
    </row>
    <row r="78" spans="1:19">
      <c r="A78">
        <v>60</v>
      </c>
      <c r="B78">
        <v>8</v>
      </c>
      <c r="C78" s="7" t="s">
        <v>11</v>
      </c>
      <c r="D78" s="1">
        <v>55</v>
      </c>
      <c r="E78" s="1">
        <v>53</v>
      </c>
      <c r="F78" s="1">
        <v>1.41</v>
      </c>
      <c r="G78" s="1">
        <v>176</v>
      </c>
      <c r="H78" s="1"/>
      <c r="I78" s="8" t="s">
        <v>156</v>
      </c>
      <c r="J78">
        <f t="shared" si="12"/>
        <v>36</v>
      </c>
      <c r="K78">
        <f t="shared" si="12"/>
        <v>22</v>
      </c>
      <c r="L78">
        <f t="shared" si="12"/>
        <v>0.53339999999999999</v>
      </c>
      <c r="M78">
        <f t="shared" si="12"/>
        <v>176</v>
      </c>
    </row>
    <row r="79" spans="1:19">
      <c r="A79">
        <v>61</v>
      </c>
      <c r="B79">
        <v>9</v>
      </c>
      <c r="C79" s="7" t="s">
        <v>11</v>
      </c>
      <c r="D79" s="1">
        <v>52</v>
      </c>
      <c r="E79" s="1">
        <v>70</v>
      </c>
      <c r="F79" s="1">
        <v>1.08</v>
      </c>
      <c r="G79" s="1">
        <v>175</v>
      </c>
      <c r="H79" s="1"/>
      <c r="O79">
        <v>14</v>
      </c>
      <c r="P79" t="s">
        <v>2</v>
      </c>
      <c r="Q79" t="s">
        <v>3</v>
      </c>
      <c r="R79" t="s">
        <v>4</v>
      </c>
      <c r="S79" t="s">
        <v>5</v>
      </c>
    </row>
    <row r="80" spans="1:19">
      <c r="A80">
        <v>62</v>
      </c>
      <c r="B80">
        <v>10</v>
      </c>
      <c r="C80" s="7" t="s">
        <v>11</v>
      </c>
      <c r="D80" s="1">
        <v>46</v>
      </c>
      <c r="E80" s="1">
        <v>89</v>
      </c>
      <c r="F80" s="1">
        <v>0.82</v>
      </c>
      <c r="G80" s="1">
        <v>175</v>
      </c>
      <c r="H80" s="1"/>
      <c r="I80">
        <v>14</v>
      </c>
      <c r="J80" s="3" t="s">
        <v>2</v>
      </c>
      <c r="K80" s="3" t="s">
        <v>3</v>
      </c>
      <c r="L80" s="11" t="s">
        <v>4</v>
      </c>
      <c r="M80" s="3" t="s">
        <v>5</v>
      </c>
      <c r="O80" t="s">
        <v>153</v>
      </c>
      <c r="P80">
        <v>65.857142857142861</v>
      </c>
      <c r="Q80">
        <v>50.714285714285715</v>
      </c>
      <c r="R80">
        <v>0.63500000000000001</v>
      </c>
      <c r="S80">
        <v>206.375</v>
      </c>
    </row>
    <row r="81" spans="1:19">
      <c r="A81">
        <v>63</v>
      </c>
      <c r="B81">
        <v>11</v>
      </c>
      <c r="C81" s="7" t="s">
        <v>11</v>
      </c>
      <c r="D81" s="1">
        <v>43</v>
      </c>
      <c r="E81" s="1">
        <v>20</v>
      </c>
      <c r="F81" s="1">
        <v>0.38</v>
      </c>
      <c r="G81" s="1">
        <v>173</v>
      </c>
      <c r="H81" s="1" t="s">
        <v>40</v>
      </c>
      <c r="I81" s="8" t="s">
        <v>153</v>
      </c>
      <c r="J81">
        <f t="shared" ref="J81:M84" si="13">D366</f>
        <v>68.8125</v>
      </c>
      <c r="K81">
        <f t="shared" si="13"/>
        <v>50.714285714285715</v>
      </c>
      <c r="L81">
        <f t="shared" si="13"/>
        <v>0.63500000000000001</v>
      </c>
      <c r="M81">
        <f t="shared" si="13"/>
        <v>206.375</v>
      </c>
      <c r="O81" t="s">
        <v>154</v>
      </c>
      <c r="P81">
        <v>19.548474547720005</v>
      </c>
      <c r="Q81">
        <v>22.632677597626301</v>
      </c>
      <c r="R81">
        <v>0.27658189177374365</v>
      </c>
      <c r="S81">
        <v>3.4200041771068892</v>
      </c>
    </row>
    <row r="82" spans="1:19">
      <c r="A82">
        <v>64</v>
      </c>
      <c r="B82">
        <v>12</v>
      </c>
      <c r="C82" s="7" t="s">
        <v>11</v>
      </c>
      <c r="D82" s="1">
        <v>42</v>
      </c>
      <c r="E82" s="1">
        <v>53</v>
      </c>
      <c r="F82" s="1">
        <v>0.3</v>
      </c>
      <c r="G82" s="1">
        <v>170</v>
      </c>
      <c r="H82" s="1"/>
      <c r="I82" s="8" t="s">
        <v>154</v>
      </c>
      <c r="J82">
        <f t="shared" si="13"/>
        <v>19.935498668025769</v>
      </c>
      <c r="K82">
        <f t="shared" si="13"/>
        <v>22.632677597626301</v>
      </c>
      <c r="L82">
        <f t="shared" si="13"/>
        <v>0.27658189177374365</v>
      </c>
      <c r="M82">
        <f t="shared" si="13"/>
        <v>3.4200041771068892</v>
      </c>
      <c r="O82" t="s">
        <v>155</v>
      </c>
      <c r="P82">
        <v>90</v>
      </c>
      <c r="Q82">
        <v>91</v>
      </c>
      <c r="R82">
        <v>0.93979999999999997</v>
      </c>
      <c r="S82">
        <v>210</v>
      </c>
    </row>
    <row r="83" spans="1:19">
      <c r="A83">
        <v>65</v>
      </c>
      <c r="B83">
        <v>13</v>
      </c>
      <c r="C83" s="7" t="s">
        <v>11</v>
      </c>
      <c r="D83" s="1">
        <v>39</v>
      </c>
      <c r="E83" s="1">
        <v>59</v>
      </c>
      <c r="F83" s="1">
        <v>0.91</v>
      </c>
      <c r="G83" s="1">
        <v>175</v>
      </c>
      <c r="H83" s="1"/>
      <c r="I83" s="8" t="s">
        <v>155</v>
      </c>
      <c r="J83">
        <f t="shared" si="13"/>
        <v>90</v>
      </c>
      <c r="K83">
        <f t="shared" si="13"/>
        <v>91</v>
      </c>
      <c r="L83">
        <f t="shared" si="13"/>
        <v>0.93979999999999997</v>
      </c>
      <c r="M83">
        <f t="shared" si="13"/>
        <v>210</v>
      </c>
      <c r="O83" t="s">
        <v>156</v>
      </c>
      <c r="P83">
        <v>34</v>
      </c>
      <c r="Q83">
        <v>23</v>
      </c>
      <c r="R83">
        <v>0.30480000000000002</v>
      </c>
      <c r="S83">
        <v>201</v>
      </c>
    </row>
    <row r="84" spans="1:19">
      <c r="C84" s="8" t="s">
        <v>153</v>
      </c>
      <c r="D84" s="1">
        <f>AVERAGE(D71:D83)</f>
        <v>65.769230769230774</v>
      </c>
      <c r="E84" s="1">
        <f>AVERAGE(E71:E83)</f>
        <v>57.07692307692308</v>
      </c>
      <c r="F84" s="1">
        <f>AVERAGE(F71:F83)</f>
        <v>0.92076923076923078</v>
      </c>
      <c r="G84" s="1">
        <f>AVERAGE(G71:G83)</f>
        <v>172.23076923076923</v>
      </c>
      <c r="H84" s="2">
        <f>MODE(G71:G83)</f>
        <v>176</v>
      </c>
      <c r="I84" s="8" t="s">
        <v>156</v>
      </c>
      <c r="J84">
        <f t="shared" si="13"/>
        <v>34</v>
      </c>
      <c r="K84">
        <f t="shared" si="13"/>
        <v>23</v>
      </c>
      <c r="L84">
        <f t="shared" si="13"/>
        <v>0.30480000000000002</v>
      </c>
      <c r="M84">
        <f t="shared" si="13"/>
        <v>201</v>
      </c>
    </row>
    <row r="85" spans="1:19">
      <c r="C85" s="8" t="s">
        <v>154</v>
      </c>
      <c r="D85" s="1">
        <f>STDEV(D71:D83)</f>
        <v>23.749224008915348</v>
      </c>
      <c r="E85" s="1">
        <f>STDEV(E71:E83)</f>
        <v>20.076775714165937</v>
      </c>
      <c r="F85" s="1">
        <f>STDEV(F71:F83)</f>
        <v>0.33295298813449919</v>
      </c>
      <c r="G85" s="1">
        <f>STDEV(G71:G83)</f>
        <v>4.7636443708895104</v>
      </c>
    </row>
    <row r="86" spans="1:19">
      <c r="C86" s="8" t="s">
        <v>155</v>
      </c>
      <c r="D86" s="1">
        <f>MAX(D71:D83)</f>
        <v>111</v>
      </c>
      <c r="E86" s="1">
        <f>MAX(E71:E83)</f>
        <v>92</v>
      </c>
      <c r="F86" s="1">
        <f>MAX(F71:F83)</f>
        <v>1.41</v>
      </c>
      <c r="G86" s="1">
        <f>MAX(G71:G83)</f>
        <v>176</v>
      </c>
      <c r="H86" s="2">
        <f>MEDIAN(G71:G83)</f>
        <v>175</v>
      </c>
    </row>
    <row r="87" spans="1:19">
      <c r="C87" s="8" t="s">
        <v>156</v>
      </c>
      <c r="D87" s="1">
        <f>MIN(D71:D83)</f>
        <v>39</v>
      </c>
      <c r="E87" s="1">
        <f>MIN(E71:E83)</f>
        <v>20</v>
      </c>
      <c r="F87" s="1">
        <f>MIN(F71:F83)</f>
        <v>0.3</v>
      </c>
      <c r="G87" s="1">
        <f>MIN(G71:G83)</f>
        <v>160</v>
      </c>
    </row>
    <row r="88" spans="1:19">
      <c r="A88" s="12" t="s">
        <v>12</v>
      </c>
      <c r="B88">
        <v>1</v>
      </c>
    </row>
    <row r="89" spans="1:19">
      <c r="A89" s="13" t="s">
        <v>13</v>
      </c>
      <c r="B89">
        <v>13</v>
      </c>
    </row>
    <row r="90" spans="1:19">
      <c r="A90" s="14" t="s">
        <v>14</v>
      </c>
      <c r="B90">
        <f>50*4.8</f>
        <v>240</v>
      </c>
    </row>
    <row r="91" spans="1:19">
      <c r="A91" t="s">
        <v>15</v>
      </c>
      <c r="B91">
        <f>B89/B90</f>
        <v>5.4166666666666669E-2</v>
      </c>
    </row>
    <row r="95" spans="1:19">
      <c r="C95" s="2" t="s">
        <v>41</v>
      </c>
    </row>
    <row r="96" spans="1:19">
      <c r="C96" s="3" t="s">
        <v>1</v>
      </c>
      <c r="D96" s="3" t="s">
        <v>2</v>
      </c>
      <c r="E96" s="3" t="s">
        <v>3</v>
      </c>
      <c r="F96" s="11" t="s">
        <v>4</v>
      </c>
      <c r="G96" s="3" t="s">
        <v>5</v>
      </c>
      <c r="H96" s="3" t="s">
        <v>6</v>
      </c>
    </row>
    <row r="97" spans="1:8">
      <c r="A97">
        <v>66</v>
      </c>
      <c r="B97">
        <v>1</v>
      </c>
      <c r="C97" s="7" t="s">
        <v>11</v>
      </c>
      <c r="D97" s="1">
        <v>98</v>
      </c>
      <c r="E97" s="1">
        <v>76</v>
      </c>
      <c r="F97" s="1">
        <v>1.96</v>
      </c>
      <c r="G97" s="1">
        <v>206</v>
      </c>
      <c r="H97" s="1"/>
    </row>
    <row r="98" spans="1:8">
      <c r="A98">
        <v>67</v>
      </c>
      <c r="B98">
        <v>2</v>
      </c>
      <c r="C98" s="7" t="s">
        <v>11</v>
      </c>
      <c r="D98" s="1">
        <v>90</v>
      </c>
      <c r="E98" s="1">
        <v>63</v>
      </c>
      <c r="F98" s="1">
        <v>1.9</v>
      </c>
      <c r="G98" s="1">
        <v>203</v>
      </c>
      <c r="H98" s="1" t="s">
        <v>42</v>
      </c>
    </row>
    <row r="99" spans="1:8">
      <c r="A99">
        <v>68</v>
      </c>
      <c r="B99">
        <v>3</v>
      </c>
      <c r="C99" s="7" t="s">
        <v>11</v>
      </c>
      <c r="D99" s="1">
        <v>90</v>
      </c>
      <c r="E99" s="1">
        <v>106</v>
      </c>
      <c r="F99" s="1">
        <v>1.29</v>
      </c>
      <c r="G99" s="1">
        <v>208</v>
      </c>
      <c r="H99" s="1"/>
    </row>
    <row r="100" spans="1:8">
      <c r="A100">
        <v>69</v>
      </c>
      <c r="B100">
        <v>4</v>
      </c>
      <c r="C100" s="7" t="s">
        <v>11</v>
      </c>
      <c r="D100" s="1">
        <v>89</v>
      </c>
      <c r="E100" s="1">
        <v>94</v>
      </c>
      <c r="F100" s="1">
        <v>1.81</v>
      </c>
      <c r="G100" s="1">
        <v>207</v>
      </c>
      <c r="H100" s="1" t="s">
        <v>42</v>
      </c>
    </row>
    <row r="101" spans="1:8">
      <c r="A101">
        <v>70</v>
      </c>
      <c r="B101">
        <v>5</v>
      </c>
      <c r="C101" s="7" t="s">
        <v>11</v>
      </c>
      <c r="D101" s="1">
        <v>83</v>
      </c>
      <c r="E101" s="1">
        <v>100</v>
      </c>
      <c r="F101" s="1">
        <v>1.63</v>
      </c>
      <c r="G101" s="1">
        <v>193</v>
      </c>
      <c r="H101" s="1"/>
    </row>
    <row r="102" spans="1:8">
      <c r="A102">
        <v>71</v>
      </c>
      <c r="B102">
        <v>6</v>
      </c>
      <c r="C102" s="7" t="s">
        <v>11</v>
      </c>
      <c r="D102" s="1">
        <v>83</v>
      </c>
      <c r="E102" s="1">
        <v>68</v>
      </c>
      <c r="F102" s="1">
        <v>1.21</v>
      </c>
      <c r="G102" s="1">
        <v>205</v>
      </c>
      <c r="H102" s="1"/>
    </row>
    <row r="103" spans="1:8">
      <c r="A103">
        <v>72</v>
      </c>
      <c r="B103">
        <v>7</v>
      </c>
      <c r="C103" s="7" t="s">
        <v>11</v>
      </c>
      <c r="D103" s="1">
        <v>76</v>
      </c>
      <c r="E103" s="1">
        <v>91</v>
      </c>
      <c r="F103" s="1">
        <v>1.27</v>
      </c>
      <c r="G103" s="1">
        <v>206</v>
      </c>
      <c r="H103" s="1"/>
    </row>
    <row r="104" spans="1:8">
      <c r="A104">
        <v>73</v>
      </c>
      <c r="B104">
        <v>8</v>
      </c>
      <c r="C104" s="7" t="s">
        <v>11</v>
      </c>
      <c r="D104" s="1">
        <v>63</v>
      </c>
      <c r="E104" s="1">
        <v>69</v>
      </c>
      <c r="F104" s="1">
        <v>0.33</v>
      </c>
      <c r="G104" s="1">
        <v>196</v>
      </c>
      <c r="H104" s="1"/>
    </row>
    <row r="105" spans="1:8">
      <c r="A105">
        <v>74</v>
      </c>
      <c r="B105">
        <v>9</v>
      </c>
      <c r="C105" s="7" t="s">
        <v>11</v>
      </c>
      <c r="D105" s="1">
        <v>61</v>
      </c>
      <c r="E105" s="1">
        <v>72</v>
      </c>
      <c r="F105" s="1">
        <v>0.42</v>
      </c>
      <c r="G105" s="1">
        <v>207</v>
      </c>
      <c r="H105" s="1"/>
    </row>
    <row r="106" spans="1:8">
      <c r="A106">
        <v>75</v>
      </c>
      <c r="B106">
        <v>10</v>
      </c>
      <c r="C106" s="7" t="s">
        <v>11</v>
      </c>
      <c r="D106" s="1">
        <v>60</v>
      </c>
      <c r="E106" s="1">
        <v>56</v>
      </c>
      <c r="F106" s="1">
        <v>1.01</v>
      </c>
      <c r="G106" s="1">
        <v>198</v>
      </c>
      <c r="H106" s="1"/>
    </row>
    <row r="107" spans="1:8">
      <c r="A107">
        <v>76</v>
      </c>
      <c r="B107">
        <v>11</v>
      </c>
      <c r="C107" s="7" t="s">
        <v>11</v>
      </c>
      <c r="D107" s="1">
        <v>56</v>
      </c>
      <c r="E107" s="1">
        <v>51</v>
      </c>
      <c r="F107" s="1">
        <v>0.9</v>
      </c>
      <c r="G107" s="1">
        <v>208</v>
      </c>
      <c r="H107" s="1"/>
    </row>
    <row r="108" spans="1:8">
      <c r="A108">
        <v>77</v>
      </c>
      <c r="B108">
        <v>12</v>
      </c>
      <c r="C108" s="7" t="s">
        <v>11</v>
      </c>
      <c r="D108" s="1">
        <v>55</v>
      </c>
      <c r="E108" s="1">
        <v>29</v>
      </c>
      <c r="F108" s="1">
        <v>1.01</v>
      </c>
      <c r="G108" s="1">
        <v>197</v>
      </c>
      <c r="H108" s="1"/>
    </row>
    <row r="109" spans="1:8">
      <c r="A109">
        <v>78</v>
      </c>
      <c r="B109">
        <v>13</v>
      </c>
      <c r="C109" s="7" t="s">
        <v>11</v>
      </c>
      <c r="D109" s="1">
        <v>51</v>
      </c>
      <c r="E109" s="1">
        <v>34</v>
      </c>
      <c r="F109" s="1">
        <v>0.56000000000000005</v>
      </c>
      <c r="G109" s="1">
        <v>193</v>
      </c>
      <c r="H109" s="1"/>
    </row>
    <row r="110" spans="1:8">
      <c r="A110">
        <v>79</v>
      </c>
      <c r="B110">
        <v>14</v>
      </c>
      <c r="C110" s="7" t="s">
        <v>11</v>
      </c>
      <c r="D110" s="1">
        <v>47</v>
      </c>
      <c r="E110" s="1">
        <v>28</v>
      </c>
      <c r="F110" s="1">
        <v>1.3</v>
      </c>
      <c r="G110" s="1">
        <v>205</v>
      </c>
      <c r="H110" s="1"/>
    </row>
    <row r="111" spans="1:8">
      <c r="A111">
        <v>80</v>
      </c>
      <c r="B111">
        <v>15</v>
      </c>
      <c r="C111" s="7" t="s">
        <v>11</v>
      </c>
      <c r="D111" s="1">
        <v>43</v>
      </c>
      <c r="E111" s="1">
        <v>49</v>
      </c>
      <c r="F111" s="1">
        <v>1.29</v>
      </c>
      <c r="G111" s="1">
        <v>205</v>
      </c>
      <c r="H111" s="1"/>
    </row>
    <row r="112" spans="1:8">
      <c r="A112">
        <v>81</v>
      </c>
      <c r="B112">
        <v>16</v>
      </c>
      <c r="C112" s="7" t="s">
        <v>11</v>
      </c>
      <c r="D112" s="1">
        <v>39</v>
      </c>
      <c r="E112" s="1">
        <v>75</v>
      </c>
      <c r="F112" s="1">
        <v>1.24</v>
      </c>
      <c r="G112" s="1">
        <v>206</v>
      </c>
      <c r="H112" s="1"/>
    </row>
    <row r="113" spans="1:8">
      <c r="A113">
        <v>82</v>
      </c>
      <c r="B113">
        <v>17</v>
      </c>
      <c r="C113" s="7" t="s">
        <v>11</v>
      </c>
      <c r="D113" s="1">
        <v>35</v>
      </c>
      <c r="E113" s="1">
        <v>28</v>
      </c>
      <c r="F113" s="1">
        <v>1.1000000000000001</v>
      </c>
      <c r="G113" s="1">
        <v>180</v>
      </c>
      <c r="H113" s="1"/>
    </row>
    <row r="114" spans="1:8">
      <c r="A114">
        <v>83</v>
      </c>
      <c r="B114">
        <v>18</v>
      </c>
      <c r="C114" s="7" t="s">
        <v>11</v>
      </c>
      <c r="D114" s="1">
        <v>28</v>
      </c>
      <c r="E114" s="1">
        <v>26</v>
      </c>
      <c r="F114" s="1">
        <v>0.94</v>
      </c>
      <c r="G114" s="1">
        <v>199</v>
      </c>
      <c r="H114" s="1"/>
    </row>
    <row r="115" spans="1:8">
      <c r="A115">
        <v>84</v>
      </c>
      <c r="B115">
        <v>19</v>
      </c>
      <c r="C115" s="7" t="s">
        <v>11</v>
      </c>
      <c r="D115" s="1">
        <v>27</v>
      </c>
      <c r="E115" s="1">
        <v>21</v>
      </c>
      <c r="F115" s="1">
        <v>0.83</v>
      </c>
      <c r="G115" s="1">
        <v>194</v>
      </c>
      <c r="H115" s="1"/>
    </row>
    <row r="116" spans="1:8">
      <c r="A116">
        <v>85</v>
      </c>
      <c r="B116">
        <v>20</v>
      </c>
      <c r="C116" s="7" t="s">
        <v>11</v>
      </c>
      <c r="D116" s="1">
        <v>20</v>
      </c>
      <c r="E116" s="1">
        <v>12</v>
      </c>
      <c r="F116" s="1">
        <v>0.84</v>
      </c>
      <c r="G116" s="1">
        <v>198</v>
      </c>
      <c r="H116" s="1"/>
    </row>
    <row r="117" spans="1:8">
      <c r="C117" s="8" t="s">
        <v>153</v>
      </c>
      <c r="D117" s="1">
        <f>AVERAGE(D97:D116)</f>
        <v>59.7</v>
      </c>
      <c r="E117" s="1">
        <f>AVERAGE(E97:E116)</f>
        <v>57.4</v>
      </c>
      <c r="F117" s="1">
        <f>AVERAGE(F97:F116)</f>
        <v>1.1419999999999999</v>
      </c>
      <c r="G117" s="1">
        <f>AVERAGE(G97:G116)</f>
        <v>200.7</v>
      </c>
      <c r="H117" s="2">
        <f>MODE(G97:G116)</f>
        <v>206</v>
      </c>
    </row>
    <row r="118" spans="1:8">
      <c r="C118" s="8" t="s">
        <v>154</v>
      </c>
      <c r="D118" s="1">
        <f>STDEV(D97:D116)</f>
        <v>23.804245530223337</v>
      </c>
      <c r="E118" s="1">
        <f>STDEV(E97:E116)</f>
        <v>28.433486558892792</v>
      </c>
      <c r="F118" s="1">
        <f>STDEV(F97:F116)</f>
        <v>0.45139083310422506</v>
      </c>
      <c r="G118" s="1">
        <f>STDEV(G97:G116)</f>
        <v>7.1679109486947867</v>
      </c>
    </row>
    <row r="119" spans="1:8">
      <c r="C119" s="8" t="s">
        <v>155</v>
      </c>
      <c r="D119" s="1">
        <f>MAX(D97:D116)</f>
        <v>98</v>
      </c>
      <c r="E119" s="1">
        <f>MAX(E97:E116)</f>
        <v>106</v>
      </c>
      <c r="F119" s="1">
        <f>MAX(F97:F116)</f>
        <v>1.96</v>
      </c>
      <c r="G119" s="1">
        <f>MAX(G97:G116)</f>
        <v>208</v>
      </c>
      <c r="H119" s="2">
        <f>MEDIAN(G97:G116)</f>
        <v>204</v>
      </c>
    </row>
    <row r="120" spans="1:8">
      <c r="C120" s="8" t="s">
        <v>156</v>
      </c>
      <c r="D120" s="1">
        <f>MIN(D97:D116)</f>
        <v>20</v>
      </c>
      <c r="E120" s="1">
        <f>MIN(E97:E116)</f>
        <v>12</v>
      </c>
      <c r="F120" s="1">
        <f>MIN(F97:F116)</f>
        <v>0.33</v>
      </c>
      <c r="G120" s="1">
        <f>MIN(G97:G116)</f>
        <v>180</v>
      </c>
      <c r="H120" s="1"/>
    </row>
    <row r="121" spans="1:8">
      <c r="A121" s="12" t="s">
        <v>12</v>
      </c>
      <c r="B121">
        <v>1</v>
      </c>
    </row>
    <row r="122" spans="1:8">
      <c r="A122" s="13" t="s">
        <v>13</v>
      </c>
      <c r="B122">
        <v>20</v>
      </c>
    </row>
    <row r="123" spans="1:8">
      <c r="A123" s="14" t="s">
        <v>14</v>
      </c>
      <c r="B123">
        <f>50*8.4</f>
        <v>420</v>
      </c>
    </row>
    <row r="124" spans="1:8">
      <c r="A124" t="s">
        <v>15</v>
      </c>
      <c r="B124">
        <f>B122/B123</f>
        <v>4.7619047619047616E-2</v>
      </c>
    </row>
    <row r="128" spans="1:8">
      <c r="C128" s="2" t="s">
        <v>43</v>
      </c>
    </row>
    <row r="129" spans="1:8">
      <c r="C129" s="3" t="s">
        <v>1</v>
      </c>
      <c r="D129" s="3" t="s">
        <v>2</v>
      </c>
      <c r="E129" s="3" t="s">
        <v>3</v>
      </c>
      <c r="F129" s="11" t="s">
        <v>4</v>
      </c>
      <c r="G129" s="3" t="s">
        <v>5</v>
      </c>
      <c r="H129" s="3" t="s">
        <v>6</v>
      </c>
    </row>
    <row r="130" spans="1:8">
      <c r="A130">
        <v>93</v>
      </c>
      <c r="B130">
        <v>8</v>
      </c>
      <c r="C130" s="7" t="s">
        <v>11</v>
      </c>
      <c r="D130" s="1">
        <v>99</v>
      </c>
      <c r="E130" s="1">
        <v>70</v>
      </c>
      <c r="F130" s="1">
        <v>0.85</v>
      </c>
      <c r="G130" s="1">
        <v>188</v>
      </c>
      <c r="H130" s="1"/>
    </row>
    <row r="131" spans="1:8">
      <c r="A131">
        <v>94</v>
      </c>
      <c r="B131">
        <v>9</v>
      </c>
      <c r="C131" s="7" t="s">
        <v>11</v>
      </c>
      <c r="D131" s="1">
        <v>85</v>
      </c>
      <c r="E131" s="1">
        <v>116</v>
      </c>
      <c r="F131" s="1">
        <v>0.81</v>
      </c>
      <c r="G131" s="1">
        <v>190</v>
      </c>
      <c r="H131" s="1"/>
    </row>
    <row r="132" spans="1:8">
      <c r="A132">
        <v>95</v>
      </c>
      <c r="B132">
        <v>10</v>
      </c>
      <c r="C132" s="7" t="s">
        <v>11</v>
      </c>
      <c r="D132" s="1">
        <v>83</v>
      </c>
      <c r="E132" s="1">
        <v>77</v>
      </c>
      <c r="F132" s="1">
        <v>0.91</v>
      </c>
      <c r="G132" s="1">
        <v>195</v>
      </c>
      <c r="H132" s="1" t="s">
        <v>46</v>
      </c>
    </row>
    <row r="133" spans="1:8">
      <c r="A133">
        <v>96</v>
      </c>
      <c r="B133">
        <v>11</v>
      </c>
      <c r="C133" s="7" t="s">
        <v>11</v>
      </c>
      <c r="D133" s="1">
        <v>83</v>
      </c>
      <c r="E133" s="1">
        <v>57</v>
      </c>
      <c r="F133" s="1">
        <v>0.53</v>
      </c>
      <c r="G133" s="1">
        <v>181</v>
      </c>
      <c r="H133" s="1"/>
    </row>
    <row r="134" spans="1:8">
      <c r="A134">
        <v>97</v>
      </c>
      <c r="B134">
        <v>12</v>
      </c>
      <c r="C134" s="7" t="s">
        <v>11</v>
      </c>
      <c r="D134" s="1">
        <f>(81+73)/2</f>
        <v>77</v>
      </c>
      <c r="E134" s="1">
        <v>93</v>
      </c>
      <c r="F134" s="1">
        <v>0.875</v>
      </c>
      <c r="G134" s="1">
        <v>188</v>
      </c>
      <c r="H134" s="1"/>
    </row>
    <row r="135" spans="1:8">
      <c r="A135">
        <v>98</v>
      </c>
      <c r="B135">
        <v>13</v>
      </c>
      <c r="C135" s="7" t="s">
        <v>11</v>
      </c>
      <c r="D135" s="1">
        <v>74</v>
      </c>
      <c r="E135" s="1">
        <v>69</v>
      </c>
      <c r="F135" s="1">
        <v>0.52</v>
      </c>
      <c r="G135" s="1">
        <v>180</v>
      </c>
      <c r="H135" s="1"/>
    </row>
    <row r="136" spans="1:8">
      <c r="A136">
        <v>99</v>
      </c>
      <c r="B136">
        <v>14</v>
      </c>
      <c r="C136" s="7" t="s">
        <v>11</v>
      </c>
      <c r="D136" s="1">
        <f>(99+50+69)/3</f>
        <v>72.666666666666671</v>
      </c>
      <c r="E136" s="1">
        <v>120</v>
      </c>
      <c r="F136" s="1">
        <v>1</v>
      </c>
      <c r="G136" s="1">
        <v>185</v>
      </c>
      <c r="H136" s="1" t="s">
        <v>47</v>
      </c>
    </row>
    <row r="137" spans="1:8">
      <c r="A137">
        <v>100</v>
      </c>
      <c r="B137">
        <v>15</v>
      </c>
      <c r="C137" s="7" t="s">
        <v>11</v>
      </c>
      <c r="D137" s="1">
        <v>71</v>
      </c>
      <c r="E137" s="1">
        <v>53</v>
      </c>
      <c r="F137" s="1">
        <v>0.8</v>
      </c>
      <c r="G137" s="1">
        <v>186</v>
      </c>
      <c r="H137" s="1"/>
    </row>
    <row r="138" spans="1:8">
      <c r="A138">
        <v>101</v>
      </c>
      <c r="B138">
        <v>16</v>
      </c>
      <c r="C138" s="7" t="s">
        <v>11</v>
      </c>
      <c r="D138" s="1">
        <f>(76+80+56+54)/4</f>
        <v>66.5</v>
      </c>
      <c r="E138" s="1">
        <v>122</v>
      </c>
      <c r="F138" s="1">
        <v>1.0375000000000001</v>
      </c>
      <c r="G138" s="1">
        <v>189</v>
      </c>
      <c r="H138" s="10" t="s">
        <v>48</v>
      </c>
    </row>
    <row r="139" spans="1:8">
      <c r="A139">
        <v>102</v>
      </c>
      <c r="B139">
        <v>17</v>
      </c>
      <c r="C139" s="7" t="s">
        <v>11</v>
      </c>
      <c r="D139" s="1">
        <v>63</v>
      </c>
      <c r="E139" s="1">
        <v>40</v>
      </c>
      <c r="F139" s="1">
        <v>1.24</v>
      </c>
      <c r="G139" s="1">
        <v>172</v>
      </c>
      <c r="H139" s="1"/>
    </row>
    <row r="140" spans="1:8">
      <c r="A140">
        <v>103</v>
      </c>
      <c r="B140">
        <v>18</v>
      </c>
      <c r="C140" s="7" t="s">
        <v>11</v>
      </c>
      <c r="D140" s="1">
        <v>62</v>
      </c>
      <c r="E140" s="1">
        <v>63</v>
      </c>
      <c r="F140" s="1">
        <v>0.44</v>
      </c>
      <c r="G140" s="1">
        <v>190</v>
      </c>
      <c r="H140" s="1"/>
    </row>
    <row r="141" spans="1:8">
      <c r="A141">
        <v>104</v>
      </c>
      <c r="B141">
        <v>19</v>
      </c>
      <c r="C141" s="7" t="s">
        <v>11</v>
      </c>
      <c r="D141" s="1">
        <v>62</v>
      </c>
      <c r="E141" s="1">
        <v>37</v>
      </c>
      <c r="F141" s="1">
        <v>0.43</v>
      </c>
      <c r="G141" s="1">
        <v>190</v>
      </c>
      <c r="H141" s="1"/>
    </row>
    <row r="142" spans="1:8">
      <c r="A142">
        <v>105</v>
      </c>
      <c r="B142">
        <v>20</v>
      </c>
      <c r="C142" s="7" t="s">
        <v>11</v>
      </c>
      <c r="D142" s="1">
        <v>61</v>
      </c>
      <c r="E142" s="1">
        <v>40</v>
      </c>
      <c r="F142" s="1">
        <v>0.67</v>
      </c>
      <c r="G142" s="1">
        <v>165</v>
      </c>
      <c r="H142" s="1"/>
    </row>
    <row r="143" spans="1:8">
      <c r="A143">
        <v>106</v>
      </c>
      <c r="B143">
        <v>21</v>
      </c>
      <c r="C143" s="7" t="s">
        <v>11</v>
      </c>
      <c r="D143" s="1">
        <v>59</v>
      </c>
      <c r="E143" s="1">
        <v>62</v>
      </c>
      <c r="F143" s="1">
        <v>0.74</v>
      </c>
      <c r="G143" s="1">
        <v>185</v>
      </c>
      <c r="H143" s="1"/>
    </row>
    <row r="144" spans="1:8">
      <c r="A144">
        <v>107</v>
      </c>
      <c r="B144">
        <v>22</v>
      </c>
      <c r="C144" s="7" t="s">
        <v>11</v>
      </c>
      <c r="D144" s="1">
        <v>58</v>
      </c>
      <c r="E144" s="1">
        <v>30</v>
      </c>
      <c r="F144" s="1">
        <v>0.44</v>
      </c>
      <c r="G144" s="1">
        <v>190</v>
      </c>
      <c r="H144" s="1" t="s">
        <v>39</v>
      </c>
    </row>
    <row r="145" spans="1:8">
      <c r="A145">
        <v>108</v>
      </c>
      <c r="B145">
        <v>23</v>
      </c>
      <c r="C145" s="7" t="s">
        <v>11</v>
      </c>
      <c r="D145" s="1">
        <v>49</v>
      </c>
      <c r="E145" s="1">
        <v>33</v>
      </c>
      <c r="F145" s="1">
        <v>0.11799999999999999</v>
      </c>
      <c r="G145" s="1">
        <v>185</v>
      </c>
      <c r="H145" s="1"/>
    </row>
    <row r="146" spans="1:8">
      <c r="A146">
        <v>109</v>
      </c>
      <c r="B146">
        <v>24</v>
      </c>
      <c r="C146" s="7" t="s">
        <v>11</v>
      </c>
      <c r="D146" s="1">
        <v>48</v>
      </c>
      <c r="E146" s="1">
        <v>37</v>
      </c>
      <c r="F146" s="1">
        <v>0.75</v>
      </c>
      <c r="G146" s="1">
        <v>185</v>
      </c>
      <c r="H146" s="1"/>
    </row>
    <row r="147" spans="1:8">
      <c r="A147">
        <v>110</v>
      </c>
      <c r="B147">
        <v>25</v>
      </c>
      <c r="C147" s="7" t="s">
        <v>11</v>
      </c>
      <c r="D147" s="1">
        <v>48</v>
      </c>
      <c r="E147" s="1">
        <v>44</v>
      </c>
      <c r="F147" s="1">
        <v>0.56999999999999995</v>
      </c>
      <c r="G147" s="1">
        <v>195</v>
      </c>
      <c r="H147" s="1"/>
    </row>
    <row r="148" spans="1:8">
      <c r="A148">
        <v>111</v>
      </c>
      <c r="B148">
        <v>26</v>
      </c>
      <c r="C148" s="7" t="s">
        <v>11</v>
      </c>
      <c r="D148" s="1">
        <v>47</v>
      </c>
      <c r="E148" s="1">
        <v>54</v>
      </c>
      <c r="F148" s="1">
        <v>0.6</v>
      </c>
      <c r="G148" s="1">
        <v>185</v>
      </c>
      <c r="H148" s="1"/>
    </row>
    <row r="149" spans="1:8">
      <c r="A149">
        <v>112</v>
      </c>
      <c r="B149">
        <v>27</v>
      </c>
      <c r="C149" s="7" t="s">
        <v>11</v>
      </c>
      <c r="D149" s="1">
        <v>45</v>
      </c>
      <c r="E149" s="1">
        <v>57</v>
      </c>
      <c r="F149" s="1">
        <v>0.79</v>
      </c>
      <c r="G149" s="1">
        <v>209</v>
      </c>
      <c r="H149" s="1"/>
    </row>
    <row r="150" spans="1:8">
      <c r="A150">
        <v>113</v>
      </c>
      <c r="B150">
        <v>28</v>
      </c>
      <c r="C150" s="7" t="s">
        <v>11</v>
      </c>
      <c r="D150" s="1">
        <v>41</v>
      </c>
      <c r="E150" s="1">
        <v>47</v>
      </c>
      <c r="F150" s="1">
        <v>0.45</v>
      </c>
      <c r="G150" s="1">
        <v>188</v>
      </c>
      <c r="H150" s="1"/>
    </row>
    <row r="151" spans="1:8">
      <c r="A151">
        <v>114</v>
      </c>
      <c r="B151">
        <v>29</v>
      </c>
      <c r="C151" s="7" t="s">
        <v>11</v>
      </c>
      <c r="D151" s="1">
        <v>23</v>
      </c>
      <c r="E151" s="1">
        <v>27</v>
      </c>
      <c r="F151" s="1">
        <v>0.37</v>
      </c>
      <c r="G151" s="1">
        <v>195</v>
      </c>
      <c r="H151" s="1"/>
    </row>
    <row r="152" spans="1:8">
      <c r="D152" s="1"/>
      <c r="E152" s="1"/>
      <c r="F152" s="1"/>
      <c r="G152" s="1"/>
      <c r="H152" s="1"/>
    </row>
    <row r="153" spans="1:8">
      <c r="C153" s="8" t="s">
        <v>153</v>
      </c>
      <c r="D153" s="1">
        <f>AVERAGE(D130:D151)</f>
        <v>62.598484848484844</v>
      </c>
      <c r="E153" s="1">
        <f>AVERAGE(E130:E151)</f>
        <v>61.272727272727273</v>
      </c>
      <c r="F153" s="1">
        <f>AVERAGE(F130:F151)</f>
        <v>0.67911363636363631</v>
      </c>
      <c r="G153" s="1">
        <f>AVERAGE(G130:G151)</f>
        <v>187.09090909090909</v>
      </c>
      <c r="H153" s="2">
        <f>MODE(G130:G151)</f>
        <v>185</v>
      </c>
    </row>
    <row r="154" spans="1:8">
      <c r="C154" s="8" t="s">
        <v>154</v>
      </c>
      <c r="D154" s="1">
        <f>STDEV(D130:D151)</f>
        <v>17.484888342403604</v>
      </c>
      <c r="E154" s="1">
        <f>STDEV(E130:E151)</f>
        <v>28.635944475733915</v>
      </c>
      <c r="F154" s="1">
        <f>STDEV(F130:F151)</f>
        <v>0.26047191292775201</v>
      </c>
      <c r="G154" s="1">
        <f>STDEV(G130:G151)</f>
        <v>8.546283463527498</v>
      </c>
    </row>
    <row r="155" spans="1:8">
      <c r="C155" s="8" t="s">
        <v>155</v>
      </c>
      <c r="D155" s="1">
        <f>MAX(D130:D151)</f>
        <v>99</v>
      </c>
      <c r="E155" s="1">
        <f>MAX(E130:E151)</f>
        <v>122</v>
      </c>
      <c r="F155" s="1">
        <f>MAX(F130:F151)</f>
        <v>1.24</v>
      </c>
      <c r="G155" s="1">
        <f>MAX(G130:G151)</f>
        <v>209</v>
      </c>
      <c r="H155" s="2">
        <f>MEDIAN(G130:G151)</f>
        <v>188</v>
      </c>
    </row>
    <row r="156" spans="1:8">
      <c r="C156" s="8" t="s">
        <v>156</v>
      </c>
      <c r="D156" s="1">
        <f>MIN(D130:D151)</f>
        <v>23</v>
      </c>
      <c r="E156" s="1">
        <f>MIN(E130:E151)</f>
        <v>27</v>
      </c>
      <c r="F156" s="1">
        <f>MIN(F130:F151)</f>
        <v>0.11799999999999999</v>
      </c>
      <c r="G156" s="1">
        <f>MIN(G130:G151)</f>
        <v>165</v>
      </c>
      <c r="H156" s="1"/>
    </row>
    <row r="157" spans="1:8">
      <c r="A157" s="12" t="s">
        <v>12</v>
      </c>
      <c r="B157">
        <v>3</v>
      </c>
    </row>
    <row r="158" spans="1:8">
      <c r="A158" s="13" t="s">
        <v>13</v>
      </c>
      <c r="B158">
        <v>29</v>
      </c>
    </row>
    <row r="159" spans="1:8">
      <c r="A159" s="14" t="s">
        <v>14</v>
      </c>
      <c r="B159">
        <f>60*6.9</f>
        <v>414</v>
      </c>
    </row>
    <row r="160" spans="1:8">
      <c r="A160" t="s">
        <v>15</v>
      </c>
      <c r="B160">
        <f>B158/B159</f>
        <v>7.0048309178743967E-2</v>
      </c>
    </row>
    <row r="164" spans="1:8">
      <c r="C164" s="2" t="s">
        <v>49</v>
      </c>
    </row>
    <row r="165" spans="1:8">
      <c r="C165" s="3" t="s">
        <v>1</v>
      </c>
      <c r="D165" s="3" t="s">
        <v>2</v>
      </c>
      <c r="E165" s="3" t="s">
        <v>3</v>
      </c>
      <c r="F165" s="11" t="s">
        <v>4</v>
      </c>
      <c r="G165" s="3" t="s">
        <v>5</v>
      </c>
      <c r="H165" s="3" t="s">
        <v>6</v>
      </c>
    </row>
    <row r="166" spans="1:8">
      <c r="A166">
        <v>124</v>
      </c>
      <c r="B166">
        <v>10</v>
      </c>
      <c r="C166" s="7" t="s">
        <v>11</v>
      </c>
      <c r="D166" s="1">
        <v>147</v>
      </c>
      <c r="E166" s="1">
        <v>52</v>
      </c>
      <c r="F166" s="1">
        <v>0.49</v>
      </c>
      <c r="G166" s="1">
        <v>188</v>
      </c>
      <c r="H166" s="1" t="s">
        <v>42</v>
      </c>
    </row>
    <row r="167" spans="1:8">
      <c r="A167">
        <v>125</v>
      </c>
      <c r="B167">
        <v>11</v>
      </c>
      <c r="C167" s="7" t="s">
        <v>11</v>
      </c>
      <c r="D167" s="1">
        <v>108</v>
      </c>
      <c r="E167" s="1">
        <v>42</v>
      </c>
      <c r="F167" s="1">
        <v>0.52</v>
      </c>
      <c r="G167" s="1">
        <v>152</v>
      </c>
      <c r="H167" s="1" t="s">
        <v>45</v>
      </c>
    </row>
    <row r="168" spans="1:8">
      <c r="A168">
        <v>126</v>
      </c>
      <c r="B168">
        <v>12</v>
      </c>
      <c r="C168" s="7" t="s">
        <v>11</v>
      </c>
      <c r="D168" s="1">
        <v>83</v>
      </c>
      <c r="E168" s="1">
        <v>48</v>
      </c>
      <c r="F168" s="1">
        <v>1.27</v>
      </c>
      <c r="G168" s="1">
        <v>180</v>
      </c>
    </row>
    <row r="169" spans="1:8">
      <c r="A169">
        <v>127</v>
      </c>
      <c r="B169">
        <v>13</v>
      </c>
      <c r="C169" s="7" t="s">
        <v>11</v>
      </c>
      <c r="D169" s="1">
        <v>58</v>
      </c>
      <c r="E169" s="1">
        <v>49</v>
      </c>
      <c r="F169" s="1">
        <v>0.64</v>
      </c>
      <c r="G169" s="1">
        <v>175</v>
      </c>
    </row>
    <row r="170" spans="1:8">
      <c r="A170">
        <v>128</v>
      </c>
      <c r="B170">
        <v>14</v>
      </c>
      <c r="C170" s="7" t="s">
        <v>11</v>
      </c>
      <c r="D170" s="1">
        <v>58</v>
      </c>
      <c r="E170" s="1">
        <v>28</v>
      </c>
      <c r="F170" s="1">
        <v>0.45</v>
      </c>
      <c r="G170" s="1">
        <v>184</v>
      </c>
    </row>
    <row r="171" spans="1:8">
      <c r="A171">
        <v>129</v>
      </c>
      <c r="B171">
        <v>15</v>
      </c>
      <c r="C171" s="7" t="s">
        <v>11</v>
      </c>
      <c r="D171" s="1">
        <v>49</v>
      </c>
      <c r="E171" s="1">
        <v>27</v>
      </c>
      <c r="F171" s="1">
        <v>0.59</v>
      </c>
      <c r="G171" s="1">
        <v>186</v>
      </c>
    </row>
    <row r="172" spans="1:8">
      <c r="A172">
        <v>130</v>
      </c>
      <c r="B172">
        <v>16</v>
      </c>
      <c r="C172" s="7" t="s">
        <v>11</v>
      </c>
      <c r="D172" s="1">
        <v>35</v>
      </c>
      <c r="E172" s="1">
        <v>24</v>
      </c>
      <c r="F172" s="1">
        <v>0.24</v>
      </c>
      <c r="G172" s="1">
        <v>184</v>
      </c>
    </row>
    <row r="173" spans="1:8">
      <c r="A173">
        <v>131</v>
      </c>
      <c r="B173">
        <v>17</v>
      </c>
      <c r="C173" s="7" t="s">
        <v>11</v>
      </c>
      <c r="D173" s="1">
        <v>33</v>
      </c>
      <c r="E173" s="1">
        <v>19</v>
      </c>
      <c r="F173" s="1">
        <v>0.44</v>
      </c>
      <c r="G173" s="1">
        <v>184</v>
      </c>
    </row>
    <row r="174" spans="1:8">
      <c r="A174">
        <v>132</v>
      </c>
      <c r="B174">
        <v>18</v>
      </c>
      <c r="C174" s="7" t="s">
        <v>11</v>
      </c>
      <c r="D174" s="1">
        <v>28</v>
      </c>
      <c r="E174" s="1">
        <v>30</v>
      </c>
      <c r="F174" s="1">
        <v>0.48</v>
      </c>
      <c r="G174" s="1">
        <v>188</v>
      </c>
    </row>
    <row r="175" spans="1:8">
      <c r="A175">
        <v>133</v>
      </c>
      <c r="B175">
        <v>19</v>
      </c>
      <c r="C175" s="7" t="s">
        <v>11</v>
      </c>
      <c r="D175" s="1">
        <f>(32+17+18)/3</f>
        <v>22.333333333333332</v>
      </c>
      <c r="E175" s="1">
        <v>23</v>
      </c>
      <c r="F175" s="1">
        <f>(0.75+0.41+0.45)/3</f>
        <v>0.53666666666666663</v>
      </c>
      <c r="G175" s="1">
        <v>185</v>
      </c>
      <c r="H175" s="2" t="s">
        <v>47</v>
      </c>
    </row>
    <row r="176" spans="1:8">
      <c r="A176">
        <v>134</v>
      </c>
      <c r="B176">
        <v>20</v>
      </c>
      <c r="C176" s="7" t="s">
        <v>11</v>
      </c>
      <c r="D176" s="1">
        <v>19</v>
      </c>
      <c r="E176" s="1">
        <v>24</v>
      </c>
      <c r="F176">
        <v>0.32</v>
      </c>
      <c r="G176" s="1">
        <v>193</v>
      </c>
    </row>
    <row r="177" spans="1:8">
      <c r="A177">
        <v>135</v>
      </c>
      <c r="B177">
        <v>21</v>
      </c>
      <c r="C177" s="7" t="s">
        <v>52</v>
      </c>
      <c r="D177" s="1">
        <v>160</v>
      </c>
      <c r="E177" s="1" t="s">
        <v>53</v>
      </c>
      <c r="F177">
        <v>0.6</v>
      </c>
      <c r="G177" s="1">
        <v>180</v>
      </c>
      <c r="H177" s="1"/>
    </row>
    <row r="178" spans="1:8">
      <c r="C178" s="8" t="s">
        <v>153</v>
      </c>
      <c r="D178" s="1">
        <f>AVERAGE(D166:D176)</f>
        <v>58.212121212121218</v>
      </c>
      <c r="E178" s="1">
        <f>AVERAGE(E166:E176)</f>
        <v>33.272727272727273</v>
      </c>
      <c r="F178" s="1">
        <f>AVERAGE(F166:F175)</f>
        <v>0.56566666666666676</v>
      </c>
      <c r="G178" s="1">
        <f>AVERAGE(G166:G176)</f>
        <v>181.72727272727272</v>
      </c>
      <c r="H178" s="2">
        <f>MODE(G166:G176)</f>
        <v>184</v>
      </c>
    </row>
    <row r="179" spans="1:8">
      <c r="C179" s="8" t="s">
        <v>154</v>
      </c>
      <c r="D179" s="1">
        <f>STDEV(D166:D176)</f>
        <v>39.967006594960502</v>
      </c>
      <c r="E179" s="1">
        <f>STDEV(E166:E176)</f>
        <v>12.042349514035116</v>
      </c>
      <c r="F179" s="1">
        <f>STDEV(F166:F175)</f>
        <v>0.26944868266998895</v>
      </c>
      <c r="G179" s="1">
        <f>STDEV(G166:G176)</f>
        <v>10.872818485479391</v>
      </c>
    </row>
    <row r="180" spans="1:8">
      <c r="C180" s="8" t="s">
        <v>155</v>
      </c>
      <c r="D180" s="1">
        <f>MAX(D166:D176)</f>
        <v>147</v>
      </c>
      <c r="E180" s="1">
        <f>MAX(E166:E176)</f>
        <v>52</v>
      </c>
      <c r="F180" s="1">
        <f>MAX(F166:F175)</f>
        <v>1.27</v>
      </c>
      <c r="G180" s="1">
        <f>MAX(G166:G176)</f>
        <v>193</v>
      </c>
      <c r="H180" s="2">
        <f>MEDIAN(G166:G176)</f>
        <v>184</v>
      </c>
    </row>
    <row r="181" spans="1:8">
      <c r="C181" s="8" t="s">
        <v>156</v>
      </c>
      <c r="D181" s="1">
        <f>MIN(D166:D176)</f>
        <v>19</v>
      </c>
      <c r="E181" s="1">
        <f>MIN(E166:E176)</f>
        <v>19</v>
      </c>
      <c r="F181" s="1">
        <f>MIN(F166:F175)</f>
        <v>0.24</v>
      </c>
      <c r="G181" s="1">
        <f>MIN(G166:G176)</f>
        <v>152</v>
      </c>
      <c r="H181" s="1"/>
    </row>
    <row r="182" spans="1:8">
      <c r="A182" s="12" t="s">
        <v>12</v>
      </c>
      <c r="B182">
        <v>3</v>
      </c>
    </row>
    <row r="183" spans="1:8">
      <c r="A183" s="13" t="s">
        <v>13</v>
      </c>
      <c r="B183">
        <v>21</v>
      </c>
    </row>
    <row r="184" spans="1:8">
      <c r="A184" s="14" t="s">
        <v>14</v>
      </c>
      <c r="B184">
        <f>60*7.5</f>
        <v>450</v>
      </c>
    </row>
    <row r="185" spans="1:8">
      <c r="A185" t="s">
        <v>15</v>
      </c>
      <c r="B185">
        <f>B183/B184</f>
        <v>4.6666666666666669E-2</v>
      </c>
    </row>
    <row r="189" spans="1:8">
      <c r="C189" s="2" t="s">
        <v>54</v>
      </c>
    </row>
    <row r="190" spans="1:8">
      <c r="C190" s="3" t="s">
        <v>1</v>
      </c>
      <c r="D190" s="3" t="s">
        <v>2</v>
      </c>
      <c r="E190" s="3" t="s">
        <v>3</v>
      </c>
      <c r="F190" s="11" t="s">
        <v>4</v>
      </c>
      <c r="G190" s="3" t="s">
        <v>5</v>
      </c>
      <c r="H190" s="3" t="s">
        <v>6</v>
      </c>
    </row>
    <row r="191" spans="1:8">
      <c r="A191">
        <v>147</v>
      </c>
      <c r="B191">
        <v>12</v>
      </c>
      <c r="C191" s="6" t="s">
        <v>11</v>
      </c>
      <c r="D191" s="2">
        <v>132</v>
      </c>
      <c r="E191" s="2">
        <v>84</v>
      </c>
      <c r="F191" s="5">
        <v>1.6002000000000001</v>
      </c>
      <c r="G191" s="2">
        <v>192</v>
      </c>
      <c r="H191" s="2" t="s">
        <v>58</v>
      </c>
    </row>
    <row r="192" spans="1:8">
      <c r="A192">
        <v>148</v>
      </c>
      <c r="B192">
        <v>13</v>
      </c>
      <c r="C192" s="2" t="s">
        <v>11</v>
      </c>
      <c r="D192" s="2">
        <v>128</v>
      </c>
      <c r="E192" s="2">
        <v>143</v>
      </c>
      <c r="F192" s="5">
        <v>1.6002000000000001</v>
      </c>
      <c r="G192" s="2">
        <v>184</v>
      </c>
      <c r="H192" s="2" t="s">
        <v>59</v>
      </c>
    </row>
    <row r="193" spans="1:8">
      <c r="A193">
        <v>149</v>
      </c>
      <c r="B193">
        <v>14</v>
      </c>
      <c r="C193" s="2" t="s">
        <v>11</v>
      </c>
      <c r="D193" s="2">
        <v>96</v>
      </c>
      <c r="E193" s="2">
        <v>128</v>
      </c>
      <c r="F193" s="5">
        <v>1.2192000000000001</v>
      </c>
      <c r="G193" s="2">
        <v>197</v>
      </c>
      <c r="H193" s="2" t="s">
        <v>60</v>
      </c>
    </row>
    <row r="194" spans="1:8">
      <c r="A194">
        <v>150</v>
      </c>
      <c r="B194">
        <v>15</v>
      </c>
      <c r="C194" s="2" t="s">
        <v>11</v>
      </c>
      <c r="D194" s="2">
        <v>92</v>
      </c>
      <c r="E194" s="2">
        <v>86</v>
      </c>
      <c r="F194" s="5">
        <v>0.96520000000000006</v>
      </c>
      <c r="G194" s="2">
        <v>202</v>
      </c>
    </row>
    <row r="195" spans="1:8">
      <c r="A195">
        <v>151</v>
      </c>
      <c r="B195">
        <v>16</v>
      </c>
      <c r="C195" s="2" t="s">
        <v>11</v>
      </c>
      <c r="D195" s="2">
        <v>91</v>
      </c>
      <c r="E195" s="2">
        <v>85</v>
      </c>
      <c r="F195" s="2">
        <v>0.8</v>
      </c>
      <c r="G195" s="2">
        <v>200</v>
      </c>
      <c r="H195" s="2" t="s">
        <v>61</v>
      </c>
    </row>
    <row r="196" spans="1:8">
      <c r="A196">
        <v>152</v>
      </c>
      <c r="B196">
        <v>17</v>
      </c>
      <c r="C196" s="2" t="s">
        <v>11</v>
      </c>
      <c r="D196" s="2">
        <v>85</v>
      </c>
      <c r="E196" s="2">
        <v>62</v>
      </c>
      <c r="F196" s="5">
        <v>0.81280000000000008</v>
      </c>
      <c r="G196" s="2">
        <v>188</v>
      </c>
      <c r="H196" s="2" t="s">
        <v>17</v>
      </c>
    </row>
    <row r="197" spans="1:8">
      <c r="A197">
        <v>153</v>
      </c>
      <c r="B197">
        <v>18</v>
      </c>
      <c r="C197" s="2" t="s">
        <v>11</v>
      </c>
      <c r="D197" s="2">
        <v>84</v>
      </c>
      <c r="E197" s="2">
        <v>86</v>
      </c>
      <c r="F197" s="5">
        <v>0.8</v>
      </c>
      <c r="G197" s="2">
        <v>201</v>
      </c>
      <c r="H197" s="2" t="s">
        <v>62</v>
      </c>
    </row>
    <row r="198" spans="1:8">
      <c r="A198">
        <v>154</v>
      </c>
      <c r="B198">
        <v>19</v>
      </c>
      <c r="C198" s="2" t="s">
        <v>11</v>
      </c>
      <c r="D198" s="2">
        <v>82</v>
      </c>
      <c r="E198" s="2">
        <v>80</v>
      </c>
      <c r="F198" s="2">
        <v>1</v>
      </c>
      <c r="G198" s="2">
        <v>200</v>
      </c>
    </row>
    <row r="199" spans="1:8">
      <c r="A199">
        <v>155</v>
      </c>
      <c r="B199">
        <v>20</v>
      </c>
      <c r="C199" s="2" t="s">
        <v>11</v>
      </c>
      <c r="D199" s="2">
        <v>74</v>
      </c>
      <c r="E199" s="2">
        <v>78</v>
      </c>
      <c r="F199" s="5">
        <v>0.81280000000000008</v>
      </c>
      <c r="G199" s="2">
        <v>200</v>
      </c>
    </row>
    <row r="200" spans="1:8">
      <c r="A200">
        <v>156</v>
      </c>
      <c r="B200">
        <v>21</v>
      </c>
      <c r="C200" s="6" t="s">
        <v>11</v>
      </c>
      <c r="D200" s="2">
        <v>69</v>
      </c>
      <c r="E200" s="2">
        <v>75</v>
      </c>
      <c r="F200" s="2">
        <v>1.5</v>
      </c>
      <c r="G200" s="2">
        <v>180</v>
      </c>
      <c r="H200" s="2" t="s">
        <v>25</v>
      </c>
    </row>
    <row r="201" spans="1:8">
      <c r="A201">
        <v>157</v>
      </c>
      <c r="B201">
        <v>22</v>
      </c>
      <c r="C201" s="2" t="s">
        <v>11</v>
      </c>
      <c r="D201" s="2">
        <v>65</v>
      </c>
      <c r="E201" s="2">
        <v>55</v>
      </c>
      <c r="F201" s="2">
        <v>0.9</v>
      </c>
      <c r="G201" s="2">
        <v>200</v>
      </c>
    </row>
    <row r="202" spans="1:8">
      <c r="A202">
        <v>158</v>
      </c>
      <c r="B202">
        <v>23</v>
      </c>
      <c r="C202" s="2" t="s">
        <v>11</v>
      </c>
      <c r="D202" s="2">
        <v>64</v>
      </c>
      <c r="E202" s="2">
        <v>59</v>
      </c>
      <c r="F202" s="5">
        <v>0.71120000000000005</v>
      </c>
      <c r="G202" s="2">
        <v>187</v>
      </c>
      <c r="H202" s="6" t="s">
        <v>63</v>
      </c>
    </row>
    <row r="203" spans="1:8">
      <c r="A203">
        <v>159</v>
      </c>
      <c r="B203">
        <v>24</v>
      </c>
      <c r="C203" s="2" t="s">
        <v>11</v>
      </c>
      <c r="D203" s="2">
        <v>63</v>
      </c>
      <c r="E203" s="2">
        <v>62</v>
      </c>
      <c r="F203" s="5">
        <v>0.66039999999999999</v>
      </c>
      <c r="G203" s="2">
        <v>192</v>
      </c>
    </row>
    <row r="204" spans="1:8">
      <c r="A204">
        <v>160</v>
      </c>
      <c r="B204">
        <v>25</v>
      </c>
      <c r="C204" s="2" t="s">
        <v>11</v>
      </c>
      <c r="D204" s="2">
        <v>55</v>
      </c>
      <c r="E204" s="2">
        <v>60</v>
      </c>
      <c r="F204" s="2">
        <v>0.5</v>
      </c>
      <c r="G204" s="2">
        <v>190</v>
      </c>
      <c r="H204" s="6" t="s">
        <v>64</v>
      </c>
    </row>
    <row r="205" spans="1:8">
      <c r="A205">
        <v>161</v>
      </c>
      <c r="B205">
        <v>26</v>
      </c>
      <c r="C205" s="2" t="s">
        <v>11</v>
      </c>
      <c r="D205" s="2">
        <v>50</v>
      </c>
      <c r="E205" s="2">
        <v>30</v>
      </c>
      <c r="F205" s="5">
        <v>0.48260000000000003</v>
      </c>
      <c r="G205" s="2">
        <v>200</v>
      </c>
    </row>
    <row r="206" spans="1:8">
      <c r="A206">
        <v>162</v>
      </c>
      <c r="B206">
        <v>27</v>
      </c>
      <c r="C206" s="2" t="s">
        <v>11</v>
      </c>
      <c r="D206" s="2">
        <v>34</v>
      </c>
      <c r="E206" s="2">
        <v>31</v>
      </c>
      <c r="F206" s="2">
        <v>0.7</v>
      </c>
      <c r="G206" s="2">
        <v>190</v>
      </c>
      <c r="H206" s="2" t="s">
        <v>17</v>
      </c>
    </row>
    <row r="207" spans="1:8">
      <c r="A207">
        <v>163</v>
      </c>
      <c r="B207">
        <v>28</v>
      </c>
      <c r="C207" s="2" t="s">
        <v>11</v>
      </c>
      <c r="D207" s="2">
        <v>16</v>
      </c>
      <c r="E207" s="2">
        <v>20</v>
      </c>
      <c r="F207" s="5">
        <v>0.2286</v>
      </c>
      <c r="G207" s="2">
        <v>189</v>
      </c>
    </row>
    <row r="208" spans="1:8">
      <c r="A208" s="12" t="s">
        <v>12</v>
      </c>
      <c r="B208">
        <v>4</v>
      </c>
      <c r="C208" s="8" t="s">
        <v>153</v>
      </c>
      <c r="D208" s="1">
        <f>AVERAGE(D191:D207)</f>
        <v>75.294117647058826</v>
      </c>
      <c r="E208" s="1">
        <f>AVERAGE(E191:E207)</f>
        <v>72</v>
      </c>
      <c r="F208" s="1">
        <f>AVERAGE(F191:F207)</f>
        <v>0.89959999999999984</v>
      </c>
      <c r="G208" s="1">
        <f>AVERAGE(G191:G207)</f>
        <v>193.64705882352942</v>
      </c>
    </row>
    <row r="209" spans="1:8">
      <c r="A209" s="13" t="s">
        <v>13</v>
      </c>
      <c r="B209">
        <v>28</v>
      </c>
      <c r="C209" s="8" t="s">
        <v>154</v>
      </c>
      <c r="D209" s="1">
        <f>STDEV(D191:D207)</f>
        <v>29.433749136582886</v>
      </c>
      <c r="E209" s="1">
        <f>STDEV(E191:E207)</f>
        <v>31.565408281851827</v>
      </c>
      <c r="F209" s="1">
        <f>STDEV(F191:F207)</f>
        <v>0.38810106931056021</v>
      </c>
      <c r="G209" s="1">
        <f>STDEV(G191:G207)</f>
        <v>6.8277117000372272</v>
      </c>
    </row>
    <row r="210" spans="1:8">
      <c r="A210" s="14" t="s">
        <v>14</v>
      </c>
      <c r="B210">
        <f>8*6.2</f>
        <v>49.6</v>
      </c>
      <c r="C210" s="8" t="s">
        <v>155</v>
      </c>
      <c r="D210" s="1">
        <f>MAX(D191:D207)</f>
        <v>132</v>
      </c>
      <c r="E210" s="1">
        <f>MAX(E191:E207)</f>
        <v>143</v>
      </c>
      <c r="F210" s="1">
        <f>MAX(F191:F207)</f>
        <v>1.6002000000000001</v>
      </c>
      <c r="G210" s="1">
        <f>MAX(G191:G207)</f>
        <v>202</v>
      </c>
    </row>
    <row r="211" spans="1:8">
      <c r="A211" t="s">
        <v>15</v>
      </c>
      <c r="B211">
        <f>B209/B210</f>
        <v>0.56451612903225801</v>
      </c>
      <c r="C211" s="8" t="s">
        <v>156</v>
      </c>
      <c r="D211" s="1">
        <f>MIN(D191:D207)</f>
        <v>16</v>
      </c>
      <c r="E211" s="1">
        <f>MIN(E191:E207)</f>
        <v>20</v>
      </c>
      <c r="F211" s="1">
        <f>MIN(F191:F207)</f>
        <v>0.2286</v>
      </c>
      <c r="G211" s="1">
        <f>MIN(G191:G207)</f>
        <v>180</v>
      </c>
    </row>
    <row r="216" spans="1:8">
      <c r="C216" s="2" t="s">
        <v>65</v>
      </c>
    </row>
    <row r="217" spans="1:8">
      <c r="C217" s="3" t="s">
        <v>1</v>
      </c>
      <c r="D217" s="3" t="s">
        <v>2</v>
      </c>
      <c r="E217" s="3" t="s">
        <v>3</v>
      </c>
      <c r="F217" s="11" t="s">
        <v>4</v>
      </c>
      <c r="G217" s="3" t="s">
        <v>5</v>
      </c>
      <c r="H217" s="3" t="s">
        <v>6</v>
      </c>
    </row>
    <row r="218" spans="1:8">
      <c r="A218">
        <v>167</v>
      </c>
      <c r="B218">
        <v>4</v>
      </c>
      <c r="C218" s="2" t="s">
        <v>11</v>
      </c>
      <c r="D218" s="2">
        <v>91</v>
      </c>
      <c r="E218" s="2">
        <v>107</v>
      </c>
      <c r="F218" s="2">
        <v>1.5</v>
      </c>
      <c r="G218" s="2">
        <v>180</v>
      </c>
    </row>
    <row r="219" spans="1:8">
      <c r="A219">
        <v>168</v>
      </c>
      <c r="B219">
        <v>5</v>
      </c>
      <c r="C219" s="2" t="s">
        <v>11</v>
      </c>
      <c r="D219" s="2">
        <v>87</v>
      </c>
      <c r="E219" s="2">
        <v>84</v>
      </c>
      <c r="F219" s="2">
        <v>1.6</v>
      </c>
      <c r="G219" s="2">
        <v>186</v>
      </c>
    </row>
    <row r="220" spans="1:8">
      <c r="A220">
        <v>169</v>
      </c>
      <c r="B220">
        <v>6</v>
      </c>
      <c r="C220" s="2" t="s">
        <v>11</v>
      </c>
      <c r="D220" s="2">
        <v>81</v>
      </c>
      <c r="E220" s="2">
        <v>87</v>
      </c>
      <c r="F220" s="2">
        <v>2</v>
      </c>
      <c r="G220" s="2">
        <v>192</v>
      </c>
      <c r="H220" s="2" t="s">
        <v>67</v>
      </c>
    </row>
    <row r="221" spans="1:8">
      <c r="A221">
        <v>170</v>
      </c>
      <c r="B221">
        <v>7</v>
      </c>
      <c r="C221" s="2" t="s">
        <v>11</v>
      </c>
      <c r="D221" s="2">
        <v>77</v>
      </c>
      <c r="E221" s="2">
        <v>96</v>
      </c>
      <c r="F221" s="2">
        <v>1.6</v>
      </c>
      <c r="G221" s="2">
        <v>193</v>
      </c>
    </row>
    <row r="222" spans="1:8">
      <c r="A222">
        <v>171</v>
      </c>
      <c r="B222">
        <v>8</v>
      </c>
      <c r="C222" s="2" t="s">
        <v>11</v>
      </c>
      <c r="D222" s="2">
        <v>75</v>
      </c>
      <c r="E222" s="2">
        <v>52</v>
      </c>
      <c r="F222" s="2">
        <v>1.1000000000000001</v>
      </c>
      <c r="G222" s="2">
        <v>193</v>
      </c>
      <c r="H222" s="2" t="s">
        <v>68</v>
      </c>
    </row>
    <row r="223" spans="1:8">
      <c r="A223">
        <v>172</v>
      </c>
      <c r="B223">
        <v>9</v>
      </c>
      <c r="C223" s="2" t="s">
        <v>11</v>
      </c>
      <c r="D223" s="2">
        <v>73</v>
      </c>
      <c r="E223" s="2">
        <v>62</v>
      </c>
      <c r="F223" s="5">
        <v>0.60960000000000003</v>
      </c>
      <c r="G223" s="2">
        <v>191.73</v>
      </c>
    </row>
    <row r="224" spans="1:8">
      <c r="A224">
        <v>173</v>
      </c>
      <c r="B224">
        <v>10</v>
      </c>
      <c r="C224" s="2" t="s">
        <v>11</v>
      </c>
      <c r="D224" s="2">
        <v>72</v>
      </c>
      <c r="E224" s="2">
        <v>68</v>
      </c>
      <c r="F224" s="5">
        <v>1.1175999999999999</v>
      </c>
      <c r="G224" s="2">
        <v>181.17</v>
      </c>
    </row>
    <row r="225" spans="1:8">
      <c r="A225">
        <v>174</v>
      </c>
      <c r="B225">
        <v>11</v>
      </c>
      <c r="C225" s="2" t="s">
        <v>11</v>
      </c>
      <c r="D225" s="2">
        <v>70</v>
      </c>
      <c r="E225" s="2">
        <v>45</v>
      </c>
      <c r="F225" s="2">
        <v>1.3</v>
      </c>
      <c r="G225" s="2">
        <v>188</v>
      </c>
    </row>
    <row r="226" spans="1:8">
      <c r="A226">
        <v>175</v>
      </c>
      <c r="B226">
        <v>12</v>
      </c>
      <c r="C226" s="2" t="s">
        <v>11</v>
      </c>
      <c r="D226" s="2">
        <v>67</v>
      </c>
      <c r="E226" s="2">
        <v>61</v>
      </c>
      <c r="F226" s="5">
        <v>0.73659999999999992</v>
      </c>
      <c r="G226" s="2">
        <v>187.11</v>
      </c>
      <c r="H226" s="2" t="s">
        <v>17</v>
      </c>
    </row>
    <row r="227" spans="1:8">
      <c r="A227">
        <v>176</v>
      </c>
      <c r="B227">
        <v>13</v>
      </c>
      <c r="C227" s="2" t="s">
        <v>11</v>
      </c>
      <c r="D227" s="2">
        <v>65</v>
      </c>
      <c r="E227" s="2">
        <v>77</v>
      </c>
      <c r="F227" s="5">
        <v>0.55879999999999996</v>
      </c>
      <c r="G227" s="2">
        <v>186.78</v>
      </c>
    </row>
    <row r="228" spans="1:8">
      <c r="A228">
        <v>177</v>
      </c>
      <c r="B228">
        <v>14</v>
      </c>
      <c r="C228" s="2" t="s">
        <v>11</v>
      </c>
      <c r="D228" s="2">
        <v>64</v>
      </c>
      <c r="E228" s="2">
        <v>45</v>
      </c>
      <c r="F228" s="5">
        <v>1.5748</v>
      </c>
      <c r="G228" s="2">
        <v>183.15</v>
      </c>
      <c r="H228" s="2" t="s">
        <v>69</v>
      </c>
    </row>
    <row r="229" spans="1:8">
      <c r="A229">
        <v>178</v>
      </c>
      <c r="B229">
        <v>15</v>
      </c>
      <c r="C229" s="2" t="s">
        <v>11</v>
      </c>
      <c r="D229" s="2">
        <v>62</v>
      </c>
      <c r="E229" s="2">
        <v>58</v>
      </c>
      <c r="F229" s="2">
        <v>1.4</v>
      </c>
      <c r="G229" s="2">
        <v>199</v>
      </c>
    </row>
    <row r="230" spans="1:8">
      <c r="A230">
        <v>179</v>
      </c>
      <c r="B230">
        <v>16</v>
      </c>
      <c r="C230" s="2" t="s">
        <v>11</v>
      </c>
      <c r="D230" s="2">
        <v>52</v>
      </c>
      <c r="E230" s="2">
        <v>38</v>
      </c>
      <c r="F230" s="2">
        <v>0.8</v>
      </c>
      <c r="G230" s="2">
        <v>195</v>
      </c>
      <c r="H230" s="2" t="s">
        <v>70</v>
      </c>
    </row>
    <row r="231" spans="1:8">
      <c r="A231">
        <v>180</v>
      </c>
      <c r="B231">
        <v>17</v>
      </c>
      <c r="C231" s="2" t="s">
        <v>11</v>
      </c>
      <c r="D231" s="2">
        <v>46</v>
      </c>
      <c r="E231" s="2">
        <v>31</v>
      </c>
      <c r="F231" s="5">
        <v>0.55879999999999996</v>
      </c>
      <c r="G231" s="2">
        <v>191.07</v>
      </c>
    </row>
    <row r="232" spans="1:8">
      <c r="A232">
        <v>181</v>
      </c>
      <c r="B232">
        <v>18</v>
      </c>
      <c r="C232" s="2" t="s">
        <v>11</v>
      </c>
      <c r="D232" s="2">
        <v>45</v>
      </c>
      <c r="E232" s="2">
        <v>50</v>
      </c>
      <c r="F232" s="5">
        <v>0.35560000000000003</v>
      </c>
      <c r="G232" s="2">
        <v>192.39</v>
      </c>
      <c r="H232" s="2" t="s">
        <v>17</v>
      </c>
    </row>
    <row r="233" spans="1:8">
      <c r="A233">
        <v>182</v>
      </c>
      <c r="B233">
        <v>19</v>
      </c>
      <c r="C233" s="2" t="s">
        <v>11</v>
      </c>
      <c r="D233" s="2">
        <v>41</v>
      </c>
      <c r="E233" s="2">
        <v>48</v>
      </c>
      <c r="F233" s="2">
        <v>1</v>
      </c>
      <c r="G233" s="2">
        <v>184</v>
      </c>
    </row>
    <row r="234" spans="1:8">
      <c r="A234">
        <v>183</v>
      </c>
      <c r="B234">
        <v>20</v>
      </c>
      <c r="C234" s="2" t="s">
        <v>11</v>
      </c>
      <c r="D234" s="2">
        <v>41</v>
      </c>
      <c r="E234" s="2">
        <v>50</v>
      </c>
      <c r="F234" s="5">
        <v>0.33019999999999999</v>
      </c>
      <c r="G234" s="2">
        <v>188.43</v>
      </c>
    </row>
    <row r="235" spans="1:8">
      <c r="A235">
        <v>184</v>
      </c>
      <c r="B235">
        <v>21</v>
      </c>
      <c r="C235" s="2" t="s">
        <v>11</v>
      </c>
      <c r="D235" s="2">
        <v>36</v>
      </c>
      <c r="E235" s="2">
        <v>54</v>
      </c>
      <c r="F235" s="2">
        <v>0.9</v>
      </c>
      <c r="G235" s="2">
        <v>185</v>
      </c>
    </row>
    <row r="236" spans="1:8">
      <c r="A236">
        <v>185</v>
      </c>
      <c r="B236">
        <v>22</v>
      </c>
      <c r="C236" s="2" t="s">
        <v>11</v>
      </c>
      <c r="D236" s="2">
        <v>33</v>
      </c>
      <c r="E236" s="2">
        <v>37</v>
      </c>
      <c r="F236" s="2">
        <v>0.9</v>
      </c>
      <c r="G236" s="2">
        <v>180</v>
      </c>
    </row>
    <row r="237" spans="1:8">
      <c r="A237" s="12" t="s">
        <v>12</v>
      </c>
      <c r="B237">
        <v>3</v>
      </c>
      <c r="C237" s="8" t="s">
        <v>153</v>
      </c>
      <c r="D237" s="1">
        <f>AVERAGE(D218:D236)</f>
        <v>62</v>
      </c>
      <c r="E237" s="1">
        <f>AVERAGE(E218:E236)</f>
        <v>60.526315789473685</v>
      </c>
      <c r="F237" s="1">
        <f>AVERAGE(F218:F236)</f>
        <v>1.0495789473684209</v>
      </c>
      <c r="G237" s="1">
        <f>AVERAGE(G218:G236)</f>
        <v>188.25421052631577</v>
      </c>
    </row>
    <row r="238" spans="1:8">
      <c r="A238" s="13" t="s">
        <v>13</v>
      </c>
      <c r="B238">
        <v>22</v>
      </c>
      <c r="C238" s="8" t="s">
        <v>154</v>
      </c>
      <c r="D238" s="1">
        <f>STDEV(D218:D236)</f>
        <v>17.61943371520335</v>
      </c>
      <c r="E238" s="1">
        <f>STDEV(E218:E236)</f>
        <v>20.969206049328179</v>
      </c>
      <c r="F238" s="1">
        <f>STDEV(F218:F236)</f>
        <v>0.4750737622013701</v>
      </c>
      <c r="G238" s="1">
        <f>STDEV(G218:G236)</f>
        <v>5.3073265039829343</v>
      </c>
    </row>
    <row r="239" spans="1:8">
      <c r="A239" s="14" t="s">
        <v>14</v>
      </c>
      <c r="B239">
        <f>10*5.2</f>
        <v>52</v>
      </c>
      <c r="C239" s="8" t="s">
        <v>155</v>
      </c>
      <c r="D239" s="1">
        <f>MAX(D218:D236)</f>
        <v>91</v>
      </c>
      <c r="E239" s="1">
        <f>MAX(E218:E236)</f>
        <v>107</v>
      </c>
      <c r="F239" s="1">
        <f>MAX(F218:F236)</f>
        <v>2</v>
      </c>
      <c r="G239" s="1">
        <f>MAX(G218:G236)</f>
        <v>199</v>
      </c>
    </row>
    <row r="240" spans="1:8">
      <c r="A240" t="s">
        <v>15</v>
      </c>
      <c r="B240">
        <f>B238/B239</f>
        <v>0.42307692307692307</v>
      </c>
      <c r="C240" s="8" t="s">
        <v>156</v>
      </c>
      <c r="D240" s="1">
        <f>MIN(D218:D236)</f>
        <v>33</v>
      </c>
      <c r="E240" s="1">
        <f>MIN(E218:E236)</f>
        <v>31</v>
      </c>
      <c r="F240" s="1">
        <f>MIN(F218:F236)</f>
        <v>0.33019999999999999</v>
      </c>
      <c r="G240" s="1">
        <f>MIN(G218:G236)</f>
        <v>180</v>
      </c>
    </row>
    <row r="244" spans="1:8">
      <c r="C244" s="2" t="s">
        <v>71</v>
      </c>
    </row>
    <row r="245" spans="1:8">
      <c r="C245" s="3" t="s">
        <v>1</v>
      </c>
      <c r="D245" s="3" t="s">
        <v>2</v>
      </c>
      <c r="E245" s="3" t="s">
        <v>3</v>
      </c>
      <c r="F245" s="11" t="s">
        <v>4</v>
      </c>
      <c r="G245" s="3" t="s">
        <v>5</v>
      </c>
      <c r="H245" s="3" t="s">
        <v>6</v>
      </c>
    </row>
    <row r="246" spans="1:8">
      <c r="A246">
        <v>196</v>
      </c>
      <c r="B246">
        <v>11</v>
      </c>
      <c r="C246" s="6" t="s">
        <v>11</v>
      </c>
      <c r="D246" s="1">
        <v>73</v>
      </c>
      <c r="E246" s="1">
        <v>59</v>
      </c>
      <c r="F246" s="4">
        <v>1.27</v>
      </c>
      <c r="G246" s="1">
        <v>217</v>
      </c>
    </row>
    <row r="247" spans="1:8">
      <c r="A247">
        <v>197</v>
      </c>
      <c r="B247">
        <v>12</v>
      </c>
      <c r="C247" s="6" t="s">
        <v>11</v>
      </c>
      <c r="D247" s="1">
        <v>72</v>
      </c>
      <c r="E247" s="1">
        <v>52</v>
      </c>
      <c r="F247" s="4">
        <v>0.53339999999999999</v>
      </c>
      <c r="G247" s="1">
        <v>216</v>
      </c>
      <c r="H247" s="2" t="s">
        <v>80</v>
      </c>
    </row>
    <row r="248" spans="1:8">
      <c r="A248">
        <v>198</v>
      </c>
      <c r="B248">
        <v>13</v>
      </c>
      <c r="C248" s="6" t="s">
        <v>11</v>
      </c>
      <c r="D248" s="1">
        <v>71</v>
      </c>
      <c r="E248" s="1">
        <v>96</v>
      </c>
      <c r="F248" s="4">
        <v>1.5748</v>
      </c>
      <c r="G248" s="1">
        <v>218</v>
      </c>
    </row>
    <row r="249" spans="1:8">
      <c r="A249">
        <v>199</v>
      </c>
      <c r="B249">
        <v>14</v>
      </c>
      <c r="C249" s="6" t="s">
        <v>11</v>
      </c>
      <c r="D249" s="1">
        <f>(73+80+59+69)/4</f>
        <v>70.25</v>
      </c>
      <c r="E249" s="1">
        <v>92</v>
      </c>
      <c r="F249" s="4">
        <f>(0.8128+0.6604+0.762+0.4318)/4</f>
        <v>0.66674999999999995</v>
      </c>
      <c r="G249" s="1">
        <v>217</v>
      </c>
      <c r="H249" s="6" t="s">
        <v>81</v>
      </c>
    </row>
    <row r="250" spans="1:8">
      <c r="A250">
        <v>200</v>
      </c>
      <c r="B250">
        <v>15</v>
      </c>
      <c r="C250" s="6" t="s">
        <v>11</v>
      </c>
      <c r="D250" s="1">
        <v>57</v>
      </c>
      <c r="E250" s="1">
        <v>42</v>
      </c>
      <c r="F250" s="4">
        <v>0.35560000000000003</v>
      </c>
      <c r="G250" s="1">
        <v>211</v>
      </c>
    </row>
    <row r="251" spans="1:8">
      <c r="A251">
        <v>201</v>
      </c>
      <c r="B251">
        <v>16</v>
      </c>
      <c r="C251" s="6" t="s">
        <v>11</v>
      </c>
      <c r="D251" s="1">
        <v>56</v>
      </c>
      <c r="E251" s="1">
        <v>71</v>
      </c>
      <c r="F251" s="4">
        <v>1.1938</v>
      </c>
      <c r="G251" s="1">
        <v>214</v>
      </c>
      <c r="H251" s="2" t="s">
        <v>80</v>
      </c>
    </row>
    <row r="252" spans="1:8">
      <c r="A252">
        <v>202</v>
      </c>
      <c r="B252">
        <v>17</v>
      </c>
      <c r="C252" s="6" t="s">
        <v>11</v>
      </c>
      <c r="D252" s="1">
        <v>54</v>
      </c>
      <c r="E252" s="1">
        <v>82</v>
      </c>
      <c r="F252" s="4">
        <v>1.4478</v>
      </c>
      <c r="G252" s="1">
        <v>205</v>
      </c>
    </row>
    <row r="253" spans="1:8">
      <c r="A253">
        <v>203</v>
      </c>
      <c r="B253">
        <v>18</v>
      </c>
      <c r="C253" s="6" t="s">
        <v>11</v>
      </c>
      <c r="D253" s="1">
        <v>50</v>
      </c>
      <c r="E253" s="1">
        <v>45</v>
      </c>
      <c r="F253" s="4">
        <v>1.143</v>
      </c>
      <c r="G253" s="1">
        <v>213</v>
      </c>
      <c r="H253" s="2" t="s">
        <v>82</v>
      </c>
    </row>
    <row r="254" spans="1:8">
      <c r="A254">
        <v>204</v>
      </c>
      <c r="B254">
        <v>19</v>
      </c>
      <c r="C254" s="6" t="s">
        <v>11</v>
      </c>
      <c r="D254" s="1">
        <v>43</v>
      </c>
      <c r="E254" s="1">
        <v>83</v>
      </c>
      <c r="F254" s="4">
        <v>1.3716000000000002</v>
      </c>
      <c r="G254" s="1">
        <v>206</v>
      </c>
      <c r="H254" s="2" t="s">
        <v>83</v>
      </c>
    </row>
    <row r="255" spans="1:8">
      <c r="A255">
        <v>205</v>
      </c>
      <c r="B255">
        <v>20</v>
      </c>
      <c r="C255" s="6" t="s">
        <v>11</v>
      </c>
      <c r="D255" s="1">
        <v>42</v>
      </c>
      <c r="E255" s="1">
        <v>41</v>
      </c>
      <c r="F255" s="4">
        <v>0.53339999999999999</v>
      </c>
      <c r="G255" s="1">
        <v>210</v>
      </c>
    </row>
    <row r="256" spans="1:8">
      <c r="A256">
        <v>206</v>
      </c>
      <c r="B256">
        <v>21</v>
      </c>
      <c r="C256" s="6" t="s">
        <v>11</v>
      </c>
      <c r="D256" s="1">
        <v>41</v>
      </c>
      <c r="E256" s="1">
        <v>24</v>
      </c>
      <c r="F256" s="4">
        <v>0.66039999999999999</v>
      </c>
      <c r="G256" s="1">
        <v>210</v>
      </c>
    </row>
    <row r="257" spans="1:8">
      <c r="A257">
        <v>207</v>
      </c>
      <c r="B257">
        <v>22</v>
      </c>
      <c r="C257" s="6" t="s">
        <v>11</v>
      </c>
      <c r="D257" s="1">
        <v>38</v>
      </c>
      <c r="E257" s="1">
        <v>41</v>
      </c>
      <c r="F257" s="4">
        <v>0.50800000000000001</v>
      </c>
      <c r="G257" s="1">
        <v>215</v>
      </c>
    </row>
    <row r="258" spans="1:8">
      <c r="A258">
        <v>208</v>
      </c>
      <c r="B258">
        <v>23</v>
      </c>
      <c r="C258" s="6" t="s">
        <v>11</v>
      </c>
      <c r="D258" s="1">
        <v>34</v>
      </c>
      <c r="E258" s="1">
        <v>37</v>
      </c>
      <c r="F258" s="4">
        <v>0.38100000000000001</v>
      </c>
      <c r="G258" s="1">
        <v>210</v>
      </c>
    </row>
    <row r="259" spans="1:8">
      <c r="A259">
        <v>209</v>
      </c>
      <c r="B259">
        <v>24</v>
      </c>
      <c r="C259" s="6" t="s">
        <v>11</v>
      </c>
      <c r="D259" s="1">
        <v>30</v>
      </c>
      <c r="E259" s="1">
        <v>28</v>
      </c>
      <c r="F259" s="4">
        <v>0.50800000000000001</v>
      </c>
      <c r="G259" s="1">
        <v>210</v>
      </c>
    </row>
    <row r="260" spans="1:8">
      <c r="A260">
        <v>210</v>
      </c>
      <c r="B260">
        <v>25</v>
      </c>
      <c r="C260" s="6" t="s">
        <v>11</v>
      </c>
      <c r="D260" s="1">
        <v>25</v>
      </c>
      <c r="E260" s="1">
        <v>45</v>
      </c>
      <c r="F260" s="4">
        <v>0.8889999999999999</v>
      </c>
      <c r="G260" s="1">
        <v>209</v>
      </c>
    </row>
    <row r="261" spans="1:8">
      <c r="A261" s="12" t="s">
        <v>12</v>
      </c>
      <c r="B261">
        <v>4</v>
      </c>
      <c r="C261" s="8" t="s">
        <v>153</v>
      </c>
      <c r="D261" s="1">
        <f>AVERAGE(D246:D260)</f>
        <v>50.416666666666664</v>
      </c>
      <c r="E261" s="1">
        <f>AVERAGE(E246:E260)</f>
        <v>55.866666666666667</v>
      </c>
      <c r="F261" s="1">
        <f>AVERAGE(F246:F260)</f>
        <v>0.86910333333333323</v>
      </c>
      <c r="G261" s="1">
        <f>AVERAGE(G246:G260)</f>
        <v>212.06666666666666</v>
      </c>
    </row>
    <row r="262" spans="1:8">
      <c r="A262" s="13" t="s">
        <v>13</v>
      </c>
      <c r="B262">
        <v>25</v>
      </c>
      <c r="C262" s="8" t="s">
        <v>154</v>
      </c>
      <c r="D262" s="1">
        <f>STDEV(D246:D260)</f>
        <v>15.994325630702676</v>
      </c>
      <c r="E262" s="1">
        <f>STDEV(E246:E260)</f>
        <v>23.311145913693807</v>
      </c>
      <c r="F262" s="1">
        <f>STDEV(F246:F260)</f>
        <v>0.42254171580476885</v>
      </c>
      <c r="G262" s="1">
        <f>STDEV(G246:G260)</f>
        <v>4.0261052904171439</v>
      </c>
    </row>
    <row r="263" spans="1:8">
      <c r="A263" s="14" t="s">
        <v>14</v>
      </c>
      <c r="B263">
        <f>50*3.9</f>
        <v>195</v>
      </c>
      <c r="C263" s="8" t="s">
        <v>155</v>
      </c>
      <c r="D263" s="1">
        <f>MAX(D246:D260)</f>
        <v>73</v>
      </c>
      <c r="E263" s="1">
        <f>MAX(E246:E260)</f>
        <v>96</v>
      </c>
      <c r="F263" s="1">
        <f>MAX(F246:F260)</f>
        <v>1.5748</v>
      </c>
      <c r="G263" s="1">
        <f>MAX(G246:G260)</f>
        <v>218</v>
      </c>
    </row>
    <row r="264" spans="1:8">
      <c r="A264" t="s">
        <v>15</v>
      </c>
      <c r="B264">
        <f>B262/B263</f>
        <v>0.12820512820512819</v>
      </c>
      <c r="C264" s="8" t="s">
        <v>156</v>
      </c>
      <c r="D264" s="1">
        <f>MIN(D246:D260)</f>
        <v>25</v>
      </c>
      <c r="E264" s="1">
        <f>MIN(E246:E260)</f>
        <v>24</v>
      </c>
      <c r="F264" s="1">
        <f>MIN(F246:F260)</f>
        <v>0.35560000000000003</v>
      </c>
      <c r="G264" s="1">
        <f>MIN(G246:G260)</f>
        <v>205</v>
      </c>
    </row>
    <row r="269" spans="1:8">
      <c r="C269" s="2" t="s">
        <v>84</v>
      </c>
    </row>
    <row r="270" spans="1:8">
      <c r="C270" s="3" t="s">
        <v>1</v>
      </c>
      <c r="D270" s="3" t="s">
        <v>2</v>
      </c>
      <c r="E270" s="3" t="s">
        <v>3</v>
      </c>
      <c r="F270" s="11" t="s">
        <v>4</v>
      </c>
      <c r="G270" s="3" t="s">
        <v>5</v>
      </c>
      <c r="H270" s="3" t="s">
        <v>6</v>
      </c>
    </row>
    <row r="271" spans="1:8">
      <c r="A271">
        <v>211</v>
      </c>
      <c r="B271">
        <v>1</v>
      </c>
      <c r="C271" s="9" t="s">
        <v>11</v>
      </c>
      <c r="D271" s="1">
        <f>(130+119.5)/2</f>
        <v>124.75</v>
      </c>
      <c r="E271" s="1">
        <f>(86.3+145.5)/2</f>
        <v>115.9</v>
      </c>
      <c r="F271" s="1">
        <f>(1.59+1.465)/2</f>
        <v>1.5275000000000001</v>
      </c>
      <c r="G271" s="1">
        <v>196</v>
      </c>
      <c r="H271" s="6" t="s">
        <v>85</v>
      </c>
    </row>
    <row r="272" spans="1:8">
      <c r="A272">
        <v>212</v>
      </c>
      <c r="B272">
        <v>2</v>
      </c>
      <c r="C272" s="9" t="s">
        <v>11</v>
      </c>
      <c r="D272" s="1">
        <v>122</v>
      </c>
      <c r="E272" s="1">
        <v>85</v>
      </c>
      <c r="F272" s="1">
        <v>1.19</v>
      </c>
      <c r="G272" s="1">
        <v>180</v>
      </c>
    </row>
    <row r="273" spans="1:8">
      <c r="A273">
        <v>213</v>
      </c>
      <c r="B273">
        <v>3</v>
      </c>
      <c r="C273" s="9" t="s">
        <v>11</v>
      </c>
      <c r="D273" s="1">
        <v>97</v>
      </c>
      <c r="E273" s="1">
        <v>58</v>
      </c>
      <c r="F273" s="1">
        <v>1.1399999999999999</v>
      </c>
      <c r="G273" s="1">
        <v>196</v>
      </c>
    </row>
    <row r="274" spans="1:8">
      <c r="A274">
        <v>214</v>
      </c>
      <c r="B274">
        <v>4</v>
      </c>
      <c r="C274" s="9" t="s">
        <v>11</v>
      </c>
      <c r="D274" s="1">
        <v>95.333333333333329</v>
      </c>
      <c r="E274" s="1">
        <v>83</v>
      </c>
      <c r="F274" s="1">
        <v>1.2833333333333334</v>
      </c>
      <c r="G274" s="1">
        <v>202.33333333333334</v>
      </c>
    </row>
    <row r="275" spans="1:8">
      <c r="A275">
        <v>215</v>
      </c>
      <c r="B275">
        <v>5</v>
      </c>
      <c r="C275" s="9" t="s">
        <v>11</v>
      </c>
      <c r="D275" s="1">
        <v>94</v>
      </c>
      <c r="E275" s="1">
        <v>118</v>
      </c>
      <c r="F275" s="1">
        <v>0.84</v>
      </c>
      <c r="G275" s="1">
        <v>193</v>
      </c>
      <c r="H275" s="2" t="s">
        <v>86</v>
      </c>
    </row>
    <row r="276" spans="1:8">
      <c r="A276">
        <v>216</v>
      </c>
      <c r="B276">
        <v>6</v>
      </c>
      <c r="C276" s="9" t="s">
        <v>11</v>
      </c>
      <c r="D276" s="1">
        <v>90</v>
      </c>
      <c r="E276" s="1">
        <v>76</v>
      </c>
      <c r="F276" s="1">
        <v>1.07</v>
      </c>
      <c r="G276" s="1">
        <v>171</v>
      </c>
      <c r="H276" s="2" t="s">
        <v>87</v>
      </c>
    </row>
    <row r="277" spans="1:8">
      <c r="A277">
        <v>217</v>
      </c>
      <c r="B277">
        <v>7</v>
      </c>
      <c r="C277" s="9" t="s">
        <v>11</v>
      </c>
      <c r="D277" s="1">
        <v>87</v>
      </c>
      <c r="E277" s="1">
        <v>70</v>
      </c>
      <c r="F277" s="1">
        <v>1.27</v>
      </c>
      <c r="G277" s="1">
        <v>177</v>
      </c>
    </row>
    <row r="278" spans="1:8">
      <c r="A278">
        <v>218</v>
      </c>
      <c r="B278">
        <v>8</v>
      </c>
      <c r="C278" s="9" t="s">
        <v>11</v>
      </c>
      <c r="D278" s="1">
        <v>87</v>
      </c>
      <c r="E278" s="1">
        <v>59</v>
      </c>
      <c r="F278" s="1">
        <v>0.95799999999999996</v>
      </c>
      <c r="G278" s="1">
        <v>198.5</v>
      </c>
    </row>
    <row r="279" spans="1:8">
      <c r="A279">
        <v>219</v>
      </c>
      <c r="B279">
        <v>9</v>
      </c>
      <c r="C279" s="9" t="s">
        <v>11</v>
      </c>
      <c r="D279" s="1">
        <v>86</v>
      </c>
      <c r="E279" s="1">
        <v>97</v>
      </c>
      <c r="F279" s="1"/>
      <c r="G279" s="1">
        <v>190</v>
      </c>
    </row>
    <row r="280" spans="1:8">
      <c r="A280">
        <v>220</v>
      </c>
      <c r="B280">
        <v>10</v>
      </c>
      <c r="C280" s="9" t="s">
        <v>11</v>
      </c>
      <c r="D280" s="1">
        <v>85</v>
      </c>
      <c r="E280" s="1">
        <v>127</v>
      </c>
      <c r="F280" s="1">
        <v>1.0649999999999999</v>
      </c>
      <c r="G280" s="1">
        <v>198.5</v>
      </c>
    </row>
    <row r="281" spans="1:8">
      <c r="A281">
        <v>221</v>
      </c>
      <c r="B281">
        <v>11</v>
      </c>
      <c r="C281" s="9" t="s">
        <v>11</v>
      </c>
      <c r="D281" s="1">
        <v>82.666666666666671</v>
      </c>
      <c r="E281" s="1">
        <v>68</v>
      </c>
      <c r="F281" s="1">
        <v>0.88933333333333342</v>
      </c>
      <c r="G281" s="1">
        <v>193.66666666666666</v>
      </c>
    </row>
    <row r="282" spans="1:8">
      <c r="A282">
        <v>222</v>
      </c>
      <c r="B282">
        <v>12</v>
      </c>
      <c r="C282" s="9" t="s">
        <v>11</v>
      </c>
      <c r="D282" s="1">
        <v>82</v>
      </c>
      <c r="E282" s="1">
        <v>37</v>
      </c>
      <c r="F282" s="1">
        <v>0.50800000000000001</v>
      </c>
      <c r="G282" s="1"/>
    </row>
    <row r="283" spans="1:8">
      <c r="A283">
        <v>223</v>
      </c>
      <c r="B283">
        <v>13</v>
      </c>
      <c r="C283" s="9" t="s">
        <v>11</v>
      </c>
      <c r="D283" s="1">
        <v>79.5</v>
      </c>
      <c r="E283" s="1">
        <v>56.25</v>
      </c>
      <c r="F283" s="1">
        <v>1.22</v>
      </c>
      <c r="G283" s="1">
        <v>190.5</v>
      </c>
    </row>
    <row r="284" spans="1:8">
      <c r="A284">
        <v>224</v>
      </c>
      <c r="B284">
        <v>14</v>
      </c>
      <c r="C284" s="9" t="s">
        <v>11</v>
      </c>
      <c r="D284" s="1">
        <v>75</v>
      </c>
      <c r="E284" s="1">
        <v>89</v>
      </c>
      <c r="F284" s="1">
        <v>0.84</v>
      </c>
      <c r="G284" s="1">
        <v>165</v>
      </c>
      <c r="H284" s="2" t="s">
        <v>88</v>
      </c>
    </row>
    <row r="285" spans="1:8">
      <c r="A285">
        <v>225</v>
      </c>
      <c r="B285">
        <v>15</v>
      </c>
      <c r="C285" s="9" t="s">
        <v>11</v>
      </c>
      <c r="D285" s="1">
        <v>70</v>
      </c>
      <c r="E285" s="1">
        <v>56.833333333333336</v>
      </c>
      <c r="F285" s="1">
        <v>1.2713333333333334</v>
      </c>
      <c r="G285" s="1">
        <v>192.33333333333334</v>
      </c>
      <c r="H285" s="2" t="s">
        <v>89</v>
      </c>
    </row>
    <row r="286" spans="1:8">
      <c r="A286">
        <v>226</v>
      </c>
      <c r="B286">
        <v>16</v>
      </c>
      <c r="C286" s="9" t="s">
        <v>11</v>
      </c>
      <c r="D286" s="1">
        <v>69.333333333333329</v>
      </c>
      <c r="E286" s="1">
        <v>58.333333333333336</v>
      </c>
      <c r="F286" s="1">
        <v>1.3833333333333335</v>
      </c>
      <c r="G286" s="1">
        <v>197</v>
      </c>
      <c r="H286" s="2" t="s">
        <v>90</v>
      </c>
    </row>
    <row r="287" spans="1:8">
      <c r="A287">
        <v>227</v>
      </c>
      <c r="B287">
        <v>17</v>
      </c>
      <c r="C287" s="9" t="s">
        <v>11</v>
      </c>
      <c r="D287" s="1">
        <v>69</v>
      </c>
      <c r="E287" s="1">
        <v>54</v>
      </c>
      <c r="F287" s="1">
        <v>0.58399999999999996</v>
      </c>
      <c r="G287" s="1">
        <v>203</v>
      </c>
    </row>
    <row r="288" spans="1:8">
      <c r="A288">
        <v>228</v>
      </c>
      <c r="B288">
        <v>18</v>
      </c>
      <c r="C288" s="9" t="s">
        <v>11</v>
      </c>
      <c r="D288" s="1">
        <v>68</v>
      </c>
      <c r="E288" s="1">
        <v>33</v>
      </c>
      <c r="F288" s="1">
        <v>0.50800000000000001</v>
      </c>
      <c r="G288" s="1">
        <v>196</v>
      </c>
    </row>
    <row r="289" spans="1:8">
      <c r="A289">
        <v>229</v>
      </c>
      <c r="B289">
        <v>19</v>
      </c>
      <c r="C289" s="9" t="s">
        <v>11</v>
      </c>
      <c r="D289" s="1">
        <v>67.5</v>
      </c>
      <c r="E289" s="1">
        <v>56</v>
      </c>
      <c r="F289" s="1">
        <v>1.208</v>
      </c>
      <c r="G289" s="1">
        <v>185</v>
      </c>
      <c r="H289" s="2" t="s">
        <v>91</v>
      </c>
    </row>
    <row r="290" spans="1:8">
      <c r="A290">
        <v>230</v>
      </c>
      <c r="B290">
        <v>20</v>
      </c>
      <c r="C290" s="9" t="s">
        <v>11</v>
      </c>
      <c r="D290" s="1">
        <v>67</v>
      </c>
      <c r="E290" s="1">
        <v>55</v>
      </c>
      <c r="F290" s="1">
        <v>0.85</v>
      </c>
      <c r="G290" s="1">
        <v>197</v>
      </c>
    </row>
    <row r="291" spans="1:8">
      <c r="A291">
        <v>231</v>
      </c>
      <c r="B291">
        <v>21</v>
      </c>
      <c r="C291" s="9" t="s">
        <v>11</v>
      </c>
      <c r="D291" s="1">
        <v>67</v>
      </c>
      <c r="E291" s="1">
        <v>73</v>
      </c>
      <c r="F291" s="1"/>
      <c r="G291" s="1">
        <v>190</v>
      </c>
    </row>
    <row r="292" spans="1:8">
      <c r="A292">
        <v>232</v>
      </c>
      <c r="B292">
        <v>22</v>
      </c>
      <c r="C292" s="9" t="s">
        <v>11</v>
      </c>
      <c r="D292" s="1">
        <v>66</v>
      </c>
      <c r="E292" s="1">
        <v>60</v>
      </c>
      <c r="F292" s="1">
        <v>0.77500000000000002</v>
      </c>
      <c r="G292" s="1">
        <v>199</v>
      </c>
    </row>
    <row r="293" spans="1:8">
      <c r="A293">
        <v>233</v>
      </c>
      <c r="B293">
        <v>23</v>
      </c>
      <c r="C293" s="9" t="s">
        <v>11</v>
      </c>
      <c r="D293" s="1">
        <v>66</v>
      </c>
      <c r="E293" s="1">
        <v>65</v>
      </c>
      <c r="F293" s="1">
        <v>0.68</v>
      </c>
      <c r="G293" s="1">
        <v>179</v>
      </c>
    </row>
    <row r="294" spans="1:8">
      <c r="A294">
        <v>234</v>
      </c>
      <c r="B294">
        <v>24</v>
      </c>
      <c r="C294" s="9" t="s">
        <v>11</v>
      </c>
      <c r="D294" s="1">
        <v>58.5</v>
      </c>
      <c r="E294" s="1">
        <v>64.5</v>
      </c>
      <c r="F294" s="1">
        <v>0.89</v>
      </c>
      <c r="G294" s="1">
        <v>188</v>
      </c>
      <c r="H294" s="2" t="s">
        <v>92</v>
      </c>
    </row>
    <row r="295" spans="1:8">
      <c r="A295">
        <v>235</v>
      </c>
      <c r="B295">
        <v>25</v>
      </c>
      <c r="C295" s="9" t="s">
        <v>11</v>
      </c>
      <c r="D295" s="1">
        <v>54.5</v>
      </c>
      <c r="E295" s="1">
        <v>48</v>
      </c>
      <c r="F295" s="1">
        <v>0.35550000000000004</v>
      </c>
      <c r="G295" s="1">
        <v>188</v>
      </c>
      <c r="H295" s="2" t="s">
        <v>93</v>
      </c>
    </row>
    <row r="296" spans="1:8">
      <c r="A296">
        <v>236</v>
      </c>
      <c r="B296">
        <v>26</v>
      </c>
      <c r="C296" s="9" t="s">
        <v>11</v>
      </c>
      <c r="D296" s="1">
        <v>54</v>
      </c>
      <c r="E296" s="1">
        <v>47.5</v>
      </c>
      <c r="F296" s="1">
        <v>0.68333333333333324</v>
      </c>
      <c r="G296" s="1">
        <v>197</v>
      </c>
    </row>
    <row r="297" spans="1:8">
      <c r="A297">
        <v>237</v>
      </c>
      <c r="B297">
        <v>27</v>
      </c>
      <c r="C297" s="9" t="s">
        <v>11</v>
      </c>
      <c r="D297" s="1">
        <v>54</v>
      </c>
      <c r="E297" s="1">
        <v>35</v>
      </c>
      <c r="F297" s="1">
        <v>0.60899999999999999</v>
      </c>
      <c r="G297" s="1">
        <v>204</v>
      </c>
    </row>
    <row r="298" spans="1:8">
      <c r="A298">
        <v>238</v>
      </c>
      <c r="B298">
        <v>28</v>
      </c>
      <c r="C298" s="9" t="s">
        <v>11</v>
      </c>
      <c r="D298" s="1">
        <v>53</v>
      </c>
      <c r="E298" s="1">
        <v>36</v>
      </c>
      <c r="F298" s="1">
        <v>0.45700000000000002</v>
      </c>
      <c r="G298" s="1">
        <v>201</v>
      </c>
    </row>
    <row r="299" spans="1:8">
      <c r="A299">
        <v>239</v>
      </c>
      <c r="B299">
        <v>29</v>
      </c>
      <c r="C299" s="9" t="s">
        <v>11</v>
      </c>
      <c r="D299" s="1">
        <v>52</v>
      </c>
      <c r="E299" s="1">
        <v>36</v>
      </c>
      <c r="F299" s="1">
        <v>0.53</v>
      </c>
      <c r="G299" s="1">
        <v>181.5</v>
      </c>
    </row>
    <row r="300" spans="1:8">
      <c r="A300">
        <v>240</v>
      </c>
      <c r="B300">
        <v>30</v>
      </c>
      <c r="C300" s="9" t="s">
        <v>11</v>
      </c>
      <c r="D300" s="1">
        <v>52</v>
      </c>
      <c r="E300" s="1">
        <v>37.25</v>
      </c>
      <c r="F300" s="1">
        <v>0.48</v>
      </c>
      <c r="G300" s="1">
        <v>201</v>
      </c>
    </row>
    <row r="301" spans="1:8">
      <c r="A301">
        <v>241</v>
      </c>
      <c r="B301">
        <v>31</v>
      </c>
      <c r="C301" s="9" t="s">
        <v>11</v>
      </c>
      <c r="D301" s="1">
        <v>51.5</v>
      </c>
      <c r="E301" s="1">
        <v>41</v>
      </c>
      <c r="F301" s="1">
        <v>1</v>
      </c>
      <c r="G301" s="1">
        <v>198</v>
      </c>
    </row>
    <row r="302" spans="1:8">
      <c r="A302">
        <v>242</v>
      </c>
      <c r="B302">
        <v>32</v>
      </c>
      <c r="C302" s="9" t="s">
        <v>11</v>
      </c>
      <c r="D302" s="1">
        <v>50</v>
      </c>
      <c r="E302" s="1">
        <v>71</v>
      </c>
      <c r="F302" s="1">
        <v>0.66</v>
      </c>
      <c r="G302" s="1">
        <v>198</v>
      </c>
    </row>
    <row r="303" spans="1:8">
      <c r="A303">
        <v>243</v>
      </c>
      <c r="B303">
        <v>33</v>
      </c>
      <c r="C303" s="9" t="s">
        <v>11</v>
      </c>
      <c r="D303" s="1">
        <v>49</v>
      </c>
      <c r="E303" s="1">
        <v>25</v>
      </c>
      <c r="F303" s="1">
        <v>0.48199999999999998</v>
      </c>
      <c r="G303" s="1">
        <v>196</v>
      </c>
    </row>
    <row r="304" spans="1:8">
      <c r="A304">
        <v>244</v>
      </c>
      <c r="B304">
        <v>34</v>
      </c>
      <c r="C304" s="9" t="s">
        <v>11</v>
      </c>
      <c r="D304" s="1">
        <v>46</v>
      </c>
      <c r="E304" s="1">
        <v>40</v>
      </c>
      <c r="F304" s="1">
        <v>0.56999999999999995</v>
      </c>
      <c r="G304" s="1">
        <v>194</v>
      </c>
    </row>
    <row r="305" spans="1:8">
      <c r="A305">
        <v>245</v>
      </c>
      <c r="B305">
        <v>35</v>
      </c>
      <c r="C305" s="9" t="s">
        <v>11</v>
      </c>
      <c r="D305" s="1">
        <v>45</v>
      </c>
      <c r="E305" s="1">
        <v>53</v>
      </c>
      <c r="F305" s="1">
        <v>0.45700000000000002</v>
      </c>
      <c r="G305" s="1">
        <v>201</v>
      </c>
    </row>
    <row r="306" spans="1:8">
      <c r="A306">
        <v>246</v>
      </c>
      <c r="B306">
        <v>36</v>
      </c>
      <c r="C306" s="9" t="s">
        <v>11</v>
      </c>
      <c r="D306" s="1">
        <v>40</v>
      </c>
      <c r="E306" s="1">
        <v>52</v>
      </c>
      <c r="F306" s="1">
        <v>0.76200000000000001</v>
      </c>
      <c r="G306" s="1">
        <v>210</v>
      </c>
    </row>
    <row r="307" spans="1:8">
      <c r="A307">
        <v>247</v>
      </c>
      <c r="B307">
        <v>37</v>
      </c>
      <c r="C307" s="9" t="s">
        <v>11</v>
      </c>
      <c r="D307" s="1">
        <v>30</v>
      </c>
      <c r="E307" s="1">
        <v>33</v>
      </c>
      <c r="F307" s="1">
        <v>0.37</v>
      </c>
      <c r="G307" s="1">
        <v>201</v>
      </c>
    </row>
    <row r="308" spans="1:8">
      <c r="A308">
        <v>248</v>
      </c>
      <c r="B308">
        <v>38</v>
      </c>
      <c r="C308" s="9" t="s">
        <v>11</v>
      </c>
      <c r="D308" s="1">
        <v>26</v>
      </c>
      <c r="E308" s="1">
        <v>27.5</v>
      </c>
      <c r="F308" s="1">
        <v>0.14000000000000001</v>
      </c>
      <c r="G308" s="1">
        <v>190</v>
      </c>
    </row>
    <row r="309" spans="1:8">
      <c r="A309">
        <v>249</v>
      </c>
      <c r="B309">
        <v>39</v>
      </c>
      <c r="C309" s="9" t="s">
        <v>11</v>
      </c>
      <c r="D309" s="1">
        <v>18</v>
      </c>
      <c r="E309" s="1">
        <v>40</v>
      </c>
      <c r="F309" s="1">
        <v>0.30399999999999999</v>
      </c>
      <c r="G309" s="1">
        <v>205</v>
      </c>
      <c r="H309" s="2" t="s">
        <v>94</v>
      </c>
    </row>
    <row r="310" spans="1:8">
      <c r="A310" s="12" t="s">
        <v>12</v>
      </c>
      <c r="B310">
        <v>1</v>
      </c>
      <c r="C310" s="8" t="s">
        <v>153</v>
      </c>
      <c r="D310" s="1">
        <f>AVERAGE(D271:D309)</f>
        <v>67.450854700854691</v>
      </c>
      <c r="E310" s="1">
        <f>AVERAGE(E271:E309)</f>
        <v>59.924786324786325</v>
      </c>
      <c r="F310" s="1">
        <f>AVERAGE(F271:F309)</f>
        <v>0.80569369369369359</v>
      </c>
      <c r="G310" s="1">
        <f>AVERAGE(G271:G309)</f>
        <v>193.24561403508773</v>
      </c>
    </row>
    <row r="311" spans="1:8">
      <c r="A311" s="13" t="s">
        <v>13</v>
      </c>
      <c r="B311">
        <v>39</v>
      </c>
      <c r="C311" s="8" t="s">
        <v>154</v>
      </c>
      <c r="D311" s="1">
        <f>STDEV(D271:D309)</f>
        <v>23.328913412429845</v>
      </c>
      <c r="E311" s="1">
        <f>STDEV(E271:E309)</f>
        <v>24.784741660511372</v>
      </c>
      <c r="F311" s="1">
        <f>STDEV(F271:F309)</f>
        <v>0.34630981569510921</v>
      </c>
      <c r="G311" s="1">
        <f>STDEV(G271:G309)</f>
        <v>9.579972919809709</v>
      </c>
    </row>
    <row r="312" spans="1:8">
      <c r="A312" s="14" t="s">
        <v>14</v>
      </c>
      <c r="B312">
        <f>30*12.1</f>
        <v>363</v>
      </c>
      <c r="C312" s="8" t="s">
        <v>155</v>
      </c>
      <c r="D312" s="1">
        <f>MAX(D271:D309)</f>
        <v>124.75</v>
      </c>
      <c r="E312" s="1">
        <f>MAX(E271:E309)</f>
        <v>127</v>
      </c>
      <c r="F312" s="1">
        <f>MAX(F271:F309)</f>
        <v>1.5275000000000001</v>
      </c>
      <c r="G312" s="1">
        <f>MAX(G271:G309)</f>
        <v>210</v>
      </c>
    </row>
    <row r="313" spans="1:8">
      <c r="A313" t="s">
        <v>15</v>
      </c>
      <c r="B313">
        <f>B311/B312</f>
        <v>0.10743801652892562</v>
      </c>
      <c r="C313" s="8" t="s">
        <v>156</v>
      </c>
      <c r="D313" s="1">
        <f>MIN(D271:D309)</f>
        <v>18</v>
      </c>
      <c r="E313" s="1">
        <f>MIN(E271:E309)</f>
        <v>25</v>
      </c>
      <c r="F313" s="1">
        <f>MIN(F271:F309)</f>
        <v>0.14000000000000001</v>
      </c>
      <c r="G313" s="1">
        <f>MIN(G271:G309)</f>
        <v>165</v>
      </c>
    </row>
    <row r="317" spans="1:8">
      <c r="C317" s="2" t="s">
        <v>95</v>
      </c>
    </row>
    <row r="318" spans="1:8">
      <c r="C318" s="3" t="s">
        <v>1</v>
      </c>
      <c r="D318" s="3" t="s">
        <v>2</v>
      </c>
      <c r="E318" s="3" t="s">
        <v>3</v>
      </c>
      <c r="F318" s="11" t="s">
        <v>4</v>
      </c>
      <c r="G318" s="3" t="s">
        <v>5</v>
      </c>
      <c r="H318" s="3" t="s">
        <v>6</v>
      </c>
    </row>
    <row r="319" spans="1:8">
      <c r="A319">
        <v>250</v>
      </c>
      <c r="B319">
        <v>1</v>
      </c>
      <c r="C319" s="2" t="s">
        <v>11</v>
      </c>
      <c r="D319" s="2">
        <f>(137+105+135)/3</f>
        <v>125.66666666666667</v>
      </c>
      <c r="E319" s="2">
        <v>222</v>
      </c>
      <c r="F319" s="2">
        <f>(1.7+1.4+1.8)/3</f>
        <v>1.6333333333333331</v>
      </c>
      <c r="G319" s="2">
        <v>150</v>
      </c>
      <c r="H319" s="6" t="s">
        <v>96</v>
      </c>
    </row>
    <row r="320" spans="1:8">
      <c r="A320">
        <v>251</v>
      </c>
      <c r="B320">
        <v>2</v>
      </c>
      <c r="C320" s="2" t="s">
        <v>11</v>
      </c>
      <c r="D320" s="2">
        <v>122</v>
      </c>
      <c r="E320" s="2">
        <v>76</v>
      </c>
      <c r="F320" s="2" t="s">
        <v>97</v>
      </c>
      <c r="G320" s="2">
        <v>189</v>
      </c>
      <c r="H320" s="2" t="s">
        <v>98</v>
      </c>
    </row>
    <row r="321" spans="1:8">
      <c r="A321">
        <v>252</v>
      </c>
      <c r="B321">
        <v>3</v>
      </c>
      <c r="C321" s="2" t="s">
        <v>11</v>
      </c>
      <c r="D321" s="2">
        <v>105</v>
      </c>
      <c r="E321" s="2">
        <v>92</v>
      </c>
      <c r="F321" s="2">
        <f>(0.83+0.45)/2</f>
        <v>0.64</v>
      </c>
      <c r="G321" s="2">
        <v>186</v>
      </c>
      <c r="H321" s="2" t="s">
        <v>99</v>
      </c>
    </row>
    <row r="322" spans="1:8">
      <c r="A322">
        <v>253</v>
      </c>
      <c r="B322">
        <v>4</v>
      </c>
      <c r="C322" s="2" t="s">
        <v>11</v>
      </c>
      <c r="D322" s="2">
        <v>76</v>
      </c>
      <c r="E322" s="2" t="s">
        <v>100</v>
      </c>
      <c r="F322" s="2" t="s">
        <v>101</v>
      </c>
      <c r="G322" s="2">
        <v>177</v>
      </c>
    </row>
    <row r="323" spans="1:8">
      <c r="A323">
        <v>254</v>
      </c>
      <c r="B323">
        <v>5</v>
      </c>
      <c r="C323" s="2" t="s">
        <v>11</v>
      </c>
      <c r="D323" s="2">
        <v>76</v>
      </c>
      <c r="E323" s="2">
        <v>39</v>
      </c>
      <c r="F323" s="2" t="s">
        <v>102</v>
      </c>
      <c r="G323" s="2">
        <v>176</v>
      </c>
    </row>
    <row r="324" spans="1:8">
      <c r="A324" s="12" t="s">
        <v>12</v>
      </c>
      <c r="B324">
        <v>1</v>
      </c>
      <c r="C324" s="8" t="s">
        <v>153</v>
      </c>
      <c r="D324" s="1">
        <f>AVERAGE(D319:D323)</f>
        <v>100.93333333333334</v>
      </c>
      <c r="E324" s="1">
        <f>AVERAGE(E319:E323)</f>
        <v>107.25</v>
      </c>
      <c r="F324" s="1">
        <f>AVERAGE(F319:F323)</f>
        <v>1.1366666666666665</v>
      </c>
      <c r="G324" s="1">
        <f>AVERAGE(G319:G323)</f>
        <v>175.6</v>
      </c>
    </row>
    <row r="325" spans="1:8">
      <c r="A325" s="13" t="s">
        <v>13</v>
      </c>
      <c r="B325">
        <v>5</v>
      </c>
      <c r="C325" s="8" t="s">
        <v>154</v>
      </c>
      <c r="D325" s="1">
        <f>STDEV(D319:D323)</f>
        <v>24.059417190687601</v>
      </c>
      <c r="E325" s="1">
        <f>STDEV(E319:E323)</f>
        <v>79.654985196575538</v>
      </c>
      <c r="F325" s="1">
        <f>STDEV(F319:F323)</f>
        <v>0.70239273597863716</v>
      </c>
      <c r="G325" s="1">
        <f>STDEV(G319:G323)</f>
        <v>15.372052563011971</v>
      </c>
    </row>
    <row r="326" spans="1:8">
      <c r="A326" s="14" t="s">
        <v>14</v>
      </c>
      <c r="B326">
        <f>15*3.9</f>
        <v>58.5</v>
      </c>
      <c r="C326" s="8" t="s">
        <v>155</v>
      </c>
      <c r="D326" s="1">
        <f>MAX(D319:D323)</f>
        <v>125.66666666666667</v>
      </c>
      <c r="E326" s="1">
        <f>MAX(E319:E323)</f>
        <v>222</v>
      </c>
      <c r="F326" s="1">
        <f>MAX(F319:F323)</f>
        <v>1.6333333333333331</v>
      </c>
      <c r="G326" s="1">
        <f>MAX(G319:G323)</f>
        <v>189</v>
      </c>
    </row>
    <row r="327" spans="1:8">
      <c r="A327" t="s">
        <v>15</v>
      </c>
      <c r="B327">
        <f>B325/B326</f>
        <v>8.5470085470085472E-2</v>
      </c>
      <c r="C327" s="8" t="s">
        <v>156</v>
      </c>
      <c r="D327" s="1">
        <f>MIN(D319:D323)</f>
        <v>76</v>
      </c>
      <c r="E327" s="1">
        <f>MIN(E319:E323)</f>
        <v>39</v>
      </c>
      <c r="F327" s="1">
        <f>MIN(F319:F323)</f>
        <v>0.64</v>
      </c>
      <c r="G327" s="1">
        <f>MIN(G319:G323)</f>
        <v>150</v>
      </c>
    </row>
    <row r="331" spans="1:8">
      <c r="C331" s="2" t="s">
        <v>103</v>
      </c>
    </row>
    <row r="332" spans="1:8">
      <c r="C332" s="3" t="s">
        <v>1</v>
      </c>
      <c r="D332" s="3" t="s">
        <v>2</v>
      </c>
      <c r="E332" s="3" t="s">
        <v>3</v>
      </c>
      <c r="F332" s="11" t="s">
        <v>4</v>
      </c>
      <c r="G332" s="3" t="s">
        <v>5</v>
      </c>
      <c r="H332" s="3" t="s">
        <v>6</v>
      </c>
    </row>
    <row r="333" spans="1:8">
      <c r="A333">
        <v>257</v>
      </c>
      <c r="B333">
        <v>3</v>
      </c>
      <c r="C333" s="2" t="s">
        <v>11</v>
      </c>
      <c r="D333" s="1">
        <v>102</v>
      </c>
      <c r="E333" s="1">
        <v>98</v>
      </c>
      <c r="F333" s="1">
        <v>1.0668</v>
      </c>
      <c r="G333" s="1">
        <v>214</v>
      </c>
    </row>
    <row r="334" spans="1:8">
      <c r="A334">
        <v>258</v>
      </c>
      <c r="B334">
        <v>4</v>
      </c>
      <c r="C334" s="2" t="s">
        <v>11</v>
      </c>
      <c r="D334" s="1">
        <v>89</v>
      </c>
      <c r="E334" s="1">
        <v>64</v>
      </c>
      <c r="F334" s="4">
        <v>0.78739999999999999</v>
      </c>
      <c r="G334" s="1">
        <v>205</v>
      </c>
    </row>
    <row r="335" spans="1:8">
      <c r="A335">
        <v>259</v>
      </c>
      <c r="B335">
        <v>5</v>
      </c>
      <c r="C335" s="2" t="s">
        <v>11</v>
      </c>
      <c r="D335" s="1">
        <v>83</v>
      </c>
      <c r="E335" s="1">
        <v>58</v>
      </c>
      <c r="F335" s="4">
        <v>0.83820000000000006</v>
      </c>
      <c r="G335" s="1">
        <v>214</v>
      </c>
      <c r="H335" s="2" t="s">
        <v>104</v>
      </c>
    </row>
    <row r="336" spans="1:8">
      <c r="A336">
        <v>260</v>
      </c>
      <c r="B336">
        <v>6</v>
      </c>
      <c r="C336" s="2" t="s">
        <v>11</v>
      </c>
      <c r="D336" s="1">
        <v>81</v>
      </c>
      <c r="E336" s="1">
        <v>76</v>
      </c>
      <c r="F336" s="4">
        <v>1.0413999999999999</v>
      </c>
      <c r="G336" s="1">
        <v>213</v>
      </c>
    </row>
    <row r="337" spans="1:8">
      <c r="A337">
        <v>261</v>
      </c>
      <c r="B337">
        <v>7</v>
      </c>
      <c r="C337" s="2" t="s">
        <v>11</v>
      </c>
      <c r="D337" s="1">
        <v>77</v>
      </c>
      <c r="E337" s="1">
        <v>70</v>
      </c>
      <c r="F337" s="4">
        <v>1.0922000000000001</v>
      </c>
      <c r="G337" s="1">
        <v>213</v>
      </c>
    </row>
    <row r="338" spans="1:8">
      <c r="A338">
        <v>262</v>
      </c>
      <c r="B338">
        <v>8</v>
      </c>
      <c r="C338" s="2" t="s">
        <v>11</v>
      </c>
      <c r="D338" s="1">
        <v>74</v>
      </c>
      <c r="E338" s="1">
        <v>51</v>
      </c>
      <c r="F338" s="4">
        <v>0.60960000000000003</v>
      </c>
      <c r="G338" s="1">
        <v>201</v>
      </c>
    </row>
    <row r="339" spans="1:8">
      <c r="A339">
        <v>263</v>
      </c>
      <c r="B339">
        <v>9</v>
      </c>
      <c r="C339" s="2" t="s">
        <v>11</v>
      </c>
      <c r="D339" s="1">
        <v>70</v>
      </c>
      <c r="E339" s="1">
        <v>55</v>
      </c>
      <c r="F339" s="4">
        <v>0.86360000000000003</v>
      </c>
      <c r="G339" s="1">
        <v>204</v>
      </c>
    </row>
    <row r="340" spans="1:8">
      <c r="A340">
        <v>264</v>
      </c>
      <c r="B340">
        <v>10</v>
      </c>
      <c r="C340" s="2" t="s">
        <v>11</v>
      </c>
      <c r="D340" s="1">
        <v>68</v>
      </c>
      <c r="E340" s="1">
        <v>34</v>
      </c>
      <c r="F340" s="4">
        <v>0.66039999999999999</v>
      </c>
      <c r="G340" s="1">
        <v>214</v>
      </c>
    </row>
    <row r="341" spans="1:8">
      <c r="A341">
        <v>265</v>
      </c>
      <c r="B341">
        <v>11</v>
      </c>
      <c r="C341" s="2" t="s">
        <v>11</v>
      </c>
      <c r="D341" s="1">
        <v>63</v>
      </c>
      <c r="E341" s="1">
        <v>57</v>
      </c>
      <c r="F341" s="4">
        <v>0.60960000000000003</v>
      </c>
      <c r="G341" s="1">
        <v>201</v>
      </c>
    </row>
    <row r="342" spans="1:8">
      <c r="A342">
        <v>266</v>
      </c>
      <c r="B342">
        <v>12</v>
      </c>
      <c r="C342" s="2" t="s">
        <v>11</v>
      </c>
      <c r="D342" s="1">
        <v>62</v>
      </c>
      <c r="E342" s="1">
        <v>78</v>
      </c>
      <c r="F342" s="4">
        <v>0.78739999999999999</v>
      </c>
      <c r="G342" s="1">
        <v>206</v>
      </c>
    </row>
    <row r="343" spans="1:8">
      <c r="A343">
        <v>267</v>
      </c>
      <c r="B343">
        <v>13</v>
      </c>
      <c r="C343" s="2" t="s">
        <v>11</v>
      </c>
      <c r="D343" s="1">
        <v>60</v>
      </c>
      <c r="E343" s="1">
        <v>42</v>
      </c>
      <c r="F343" s="4">
        <v>0.60960000000000003</v>
      </c>
      <c r="G343" s="1">
        <v>206</v>
      </c>
    </row>
    <row r="344" spans="1:8">
      <c r="A344">
        <v>268</v>
      </c>
      <c r="B344">
        <v>14</v>
      </c>
      <c r="C344" s="2" t="s">
        <v>11</v>
      </c>
      <c r="D344" s="1">
        <v>60</v>
      </c>
      <c r="E344" s="1">
        <v>92</v>
      </c>
      <c r="F344" s="4">
        <v>0.60960000000000003</v>
      </c>
      <c r="G344" s="1">
        <v>206</v>
      </c>
      <c r="H344" s="2" t="s">
        <v>17</v>
      </c>
    </row>
    <row r="345" spans="1:8">
      <c r="A345">
        <v>269</v>
      </c>
      <c r="B345">
        <v>15</v>
      </c>
      <c r="C345" s="2" t="s">
        <v>11</v>
      </c>
      <c r="D345" s="1">
        <v>59</v>
      </c>
      <c r="E345" s="1">
        <v>50</v>
      </c>
      <c r="F345" s="4">
        <v>0.60960000000000003</v>
      </c>
      <c r="G345" s="1">
        <v>206</v>
      </c>
      <c r="H345" s="2" t="s">
        <v>17</v>
      </c>
    </row>
    <row r="346" spans="1:8">
      <c r="A346">
        <v>270</v>
      </c>
      <c r="B346">
        <v>16</v>
      </c>
      <c r="C346" s="2" t="s">
        <v>11</v>
      </c>
      <c r="D346" s="1">
        <v>50</v>
      </c>
      <c r="E346" s="1">
        <v>26</v>
      </c>
      <c r="F346" s="4">
        <v>0.91439999999999999</v>
      </c>
      <c r="G346" s="1">
        <v>176</v>
      </c>
    </row>
    <row r="347" spans="1:8">
      <c r="A347">
        <v>271</v>
      </c>
      <c r="B347">
        <v>17</v>
      </c>
      <c r="C347" s="2" t="s">
        <v>11</v>
      </c>
      <c r="D347" s="1">
        <v>43</v>
      </c>
      <c r="E347" s="1">
        <v>22</v>
      </c>
      <c r="F347" s="4">
        <v>0.73659999999999992</v>
      </c>
      <c r="G347" s="1">
        <v>204</v>
      </c>
    </row>
    <row r="348" spans="1:8">
      <c r="A348">
        <v>272</v>
      </c>
      <c r="B348">
        <v>18</v>
      </c>
      <c r="C348" s="2" t="s">
        <v>11</v>
      </c>
      <c r="D348" s="1">
        <v>36</v>
      </c>
      <c r="E348" s="1">
        <v>52</v>
      </c>
      <c r="F348" s="4">
        <v>0.53339999999999999</v>
      </c>
      <c r="G348" s="1">
        <v>198</v>
      </c>
      <c r="H348" s="2" t="s">
        <v>105</v>
      </c>
    </row>
    <row r="349" spans="1:8">
      <c r="A349" s="12" t="s">
        <v>12</v>
      </c>
      <c r="B349">
        <v>2</v>
      </c>
      <c r="C349" s="8" t="s">
        <v>153</v>
      </c>
      <c r="D349" s="1">
        <f>AVERAGE(D333:D348)</f>
        <v>67.3125</v>
      </c>
      <c r="E349" s="1">
        <f>AVERAGE(E333:E348)</f>
        <v>57.8125</v>
      </c>
      <c r="F349" s="1">
        <f>AVERAGE(F333:F348)</f>
        <v>0.7731125000000002</v>
      </c>
      <c r="G349" s="1">
        <f>AVERAGE(G333:G348)</f>
        <v>205.0625</v>
      </c>
    </row>
    <row r="350" spans="1:8">
      <c r="A350" s="13" t="s">
        <v>13</v>
      </c>
      <c r="B350">
        <v>18</v>
      </c>
      <c r="C350" s="8" t="s">
        <v>154</v>
      </c>
      <c r="D350" s="1">
        <f>STDEV(D333:D348)</f>
        <v>17.024369787650485</v>
      </c>
      <c r="E350" s="1">
        <f>STDEV(E333:E348)</f>
        <v>21.556804803433494</v>
      </c>
      <c r="F350" s="1">
        <f>STDEV(F333:F348)</f>
        <v>0.18221291529416805</v>
      </c>
      <c r="G350" s="1">
        <f>STDEV(G333:G348)</f>
        <v>9.3056882245932417</v>
      </c>
    </row>
    <row r="351" spans="1:8">
      <c r="A351" s="14" t="s">
        <v>14</v>
      </c>
      <c r="B351">
        <f>40*5.4</f>
        <v>216</v>
      </c>
      <c r="C351" s="8" t="s">
        <v>155</v>
      </c>
      <c r="D351" s="1">
        <f>MAX(D333:D348)</f>
        <v>102</v>
      </c>
      <c r="E351" s="1">
        <f>MAX(E333:E348)</f>
        <v>98</v>
      </c>
      <c r="F351" s="1">
        <f>MAX(F333:F348)</f>
        <v>1.0922000000000001</v>
      </c>
      <c r="G351" s="1">
        <f>MAX(G333:G348)</f>
        <v>214</v>
      </c>
    </row>
    <row r="352" spans="1:8">
      <c r="A352" t="s">
        <v>15</v>
      </c>
      <c r="B352">
        <f>B350/B351</f>
        <v>8.3333333333333329E-2</v>
      </c>
      <c r="C352" s="8" t="s">
        <v>156</v>
      </c>
      <c r="D352" s="1">
        <f>MIN(D333:D348)</f>
        <v>36</v>
      </c>
      <c r="E352" s="1">
        <f>MIN(E333:E348)</f>
        <v>22</v>
      </c>
      <c r="F352" s="1">
        <f>MIN(F333:F348)</f>
        <v>0.53339999999999999</v>
      </c>
      <c r="G352" s="1">
        <f>MIN(G333:G348)</f>
        <v>176</v>
      </c>
    </row>
    <row r="356" spans="1:8">
      <c r="C356" s="2" t="s">
        <v>106</v>
      </c>
    </row>
    <row r="357" spans="1:8">
      <c r="C357" s="3" t="s">
        <v>1</v>
      </c>
      <c r="D357" s="3" t="s">
        <v>2</v>
      </c>
      <c r="E357" s="3" t="s">
        <v>3</v>
      </c>
      <c r="F357" s="11" t="s">
        <v>4</v>
      </c>
      <c r="G357" s="3" t="s">
        <v>5</v>
      </c>
      <c r="H357" s="3" t="s">
        <v>6</v>
      </c>
    </row>
    <row r="358" spans="1:8">
      <c r="A358">
        <v>278</v>
      </c>
      <c r="B358">
        <v>6</v>
      </c>
      <c r="C358" s="2" t="s">
        <v>110</v>
      </c>
      <c r="D358" s="1">
        <v>89.5</v>
      </c>
      <c r="E358" s="1">
        <v>56</v>
      </c>
      <c r="F358" s="4">
        <v>0.91439999999999999</v>
      </c>
      <c r="G358" s="1">
        <v>210</v>
      </c>
      <c r="H358" s="2" t="s">
        <v>112</v>
      </c>
    </row>
    <row r="359" spans="1:8">
      <c r="A359">
        <v>279</v>
      </c>
      <c r="B359">
        <v>7</v>
      </c>
      <c r="C359" s="2" t="s">
        <v>110</v>
      </c>
      <c r="D359" s="1">
        <v>90</v>
      </c>
      <c r="E359" s="1">
        <v>91</v>
      </c>
      <c r="F359" s="4">
        <v>0.81280000000000008</v>
      </c>
      <c r="G359" s="1">
        <v>208</v>
      </c>
      <c r="H359" s="2" t="s">
        <v>113</v>
      </c>
    </row>
    <row r="360" spans="1:8">
      <c r="A360">
        <v>280</v>
      </c>
      <c r="B360">
        <v>8</v>
      </c>
      <c r="C360" s="2" t="s">
        <v>110</v>
      </c>
      <c r="D360" s="1">
        <v>81</v>
      </c>
      <c r="E360" s="1">
        <v>63</v>
      </c>
      <c r="F360" s="4">
        <v>0.71120000000000005</v>
      </c>
      <c r="G360" s="1">
        <v>201</v>
      </c>
    </row>
    <row r="361" spans="1:8">
      <c r="A361">
        <v>281</v>
      </c>
      <c r="B361">
        <v>9</v>
      </c>
      <c r="C361" s="2" t="s">
        <v>110</v>
      </c>
      <c r="D361" s="1">
        <v>73</v>
      </c>
      <c r="E361" s="1">
        <v>52</v>
      </c>
      <c r="F361" s="4">
        <v>0.93979999999999997</v>
      </c>
      <c r="G361" s="1">
        <v>208</v>
      </c>
    </row>
    <row r="362" spans="1:8">
      <c r="A362">
        <v>282</v>
      </c>
      <c r="B362">
        <v>10</v>
      </c>
      <c r="C362" s="2" t="s">
        <v>110</v>
      </c>
      <c r="D362" s="1">
        <v>73</v>
      </c>
      <c r="E362" s="1" t="s">
        <v>114</v>
      </c>
      <c r="F362" s="4">
        <v>0.30480000000000002</v>
      </c>
      <c r="G362" s="1">
        <v>210</v>
      </c>
      <c r="H362" s="2" t="s">
        <v>115</v>
      </c>
    </row>
    <row r="363" spans="1:8">
      <c r="A363">
        <v>283</v>
      </c>
      <c r="B363">
        <v>11</v>
      </c>
      <c r="C363" s="2" t="s">
        <v>110</v>
      </c>
      <c r="D363" s="1">
        <v>63</v>
      </c>
      <c r="E363" s="1">
        <v>37</v>
      </c>
      <c r="F363" s="4">
        <v>0.33019999999999999</v>
      </c>
      <c r="G363" s="1">
        <v>202</v>
      </c>
    </row>
    <row r="364" spans="1:8">
      <c r="A364">
        <v>284</v>
      </c>
      <c r="B364">
        <v>12</v>
      </c>
      <c r="C364" s="2" t="s">
        <v>110</v>
      </c>
      <c r="D364" s="1">
        <v>34</v>
      </c>
      <c r="E364" s="1">
        <v>23</v>
      </c>
      <c r="F364" s="4">
        <v>0.30480000000000002</v>
      </c>
      <c r="G364" s="1">
        <v>205</v>
      </c>
      <c r="H364" s="2" t="s">
        <v>116</v>
      </c>
    </row>
    <row r="365" spans="1:8">
      <c r="A365">
        <v>285</v>
      </c>
      <c r="B365">
        <v>13</v>
      </c>
      <c r="C365" s="2" t="s">
        <v>117</v>
      </c>
      <c r="D365" s="1">
        <v>47</v>
      </c>
      <c r="E365" s="1">
        <v>33</v>
      </c>
      <c r="F365" s="4">
        <v>0.76200000000000001</v>
      </c>
      <c r="G365" s="1">
        <v>207</v>
      </c>
    </row>
    <row r="366" spans="1:8">
      <c r="A366" s="12" t="s">
        <v>12</v>
      </c>
      <c r="B366">
        <v>3</v>
      </c>
      <c r="C366" s="8" t="s">
        <v>153</v>
      </c>
      <c r="D366" s="1">
        <f>AVERAGE(D358:D365)</f>
        <v>68.8125</v>
      </c>
      <c r="E366" s="1">
        <f>AVERAGE(E358:E365)</f>
        <v>50.714285714285715</v>
      </c>
      <c r="F366" s="1">
        <f>AVERAGE(F358:F365)</f>
        <v>0.63500000000000001</v>
      </c>
      <c r="G366" s="1">
        <f>AVERAGE(G358:G365)</f>
        <v>206.375</v>
      </c>
    </row>
    <row r="367" spans="1:8">
      <c r="A367" s="13" t="s">
        <v>13</v>
      </c>
      <c r="B367">
        <v>13</v>
      </c>
      <c r="C367" s="8" t="s">
        <v>154</v>
      </c>
      <c r="D367" s="1">
        <f>STDEV(D358:D365)</f>
        <v>19.935498668025769</v>
      </c>
      <c r="E367" s="1">
        <f>STDEV(E358:E365)</f>
        <v>22.632677597626301</v>
      </c>
      <c r="F367" s="1">
        <f>STDEV(F358:F365)</f>
        <v>0.27658189177374365</v>
      </c>
      <c r="G367" s="1">
        <f>STDEV(G358:G365)</f>
        <v>3.4200041771068892</v>
      </c>
    </row>
    <row r="368" spans="1:8">
      <c r="A368" s="14" t="s">
        <v>14</v>
      </c>
      <c r="B368">
        <f>40*3</f>
        <v>120</v>
      </c>
      <c r="C368" s="8" t="s">
        <v>155</v>
      </c>
      <c r="D368" s="1">
        <f>MAX(D358:D365)</f>
        <v>90</v>
      </c>
      <c r="E368" s="1">
        <f>MAX(E358:E365)</f>
        <v>91</v>
      </c>
      <c r="F368" s="1">
        <f>MAX(F358:F365)</f>
        <v>0.93979999999999997</v>
      </c>
      <c r="G368" s="1">
        <f>MAX(G358:G365)</f>
        <v>210</v>
      </c>
    </row>
    <row r="369" spans="1:7">
      <c r="A369" t="s">
        <v>15</v>
      </c>
      <c r="B369">
        <f>B367/B368</f>
        <v>0.10833333333333334</v>
      </c>
      <c r="C369" s="8" t="s">
        <v>156</v>
      </c>
      <c r="D369" s="1">
        <f>MIN(D358:D365)</f>
        <v>34</v>
      </c>
      <c r="E369" s="1">
        <f>MIN(E358:E365)</f>
        <v>23</v>
      </c>
      <c r="F369" s="1">
        <f>MIN(F358:F365)</f>
        <v>0.30480000000000002</v>
      </c>
      <c r="G369" s="1">
        <f>MIN(G358:G365)</f>
        <v>201</v>
      </c>
    </row>
  </sheetData>
  <phoneticPr fontId="5" type="noConversion"/>
  <printOptions gridLines="1" gridLinesSet="0"/>
  <pageMargins left="0.75" right="0.75" top="1" bottom="1" header="0.5" footer="0.5"/>
  <pageSetup paperSize="9" orientation="portrait" r:id="rId1"/>
  <headerFooter alignWithMargins="0">
    <oddHeader>&amp;A</oddHeader>
    <oddFooter>Page &amp;P</oddFooter>
  </headerFooter>
  <drawing r:id="rId2"/>
</worksheet>
</file>

<file path=xl/worksheets/sheet6.xml><?xml version="1.0" encoding="utf-8"?>
<worksheet xmlns="http://schemas.openxmlformats.org/spreadsheetml/2006/main" xmlns:r="http://schemas.openxmlformats.org/officeDocument/2006/relationships">
  <dimension ref="A1:S416"/>
  <sheetViews>
    <sheetView workbookViewId="0"/>
  </sheetViews>
  <sheetFormatPr baseColWidth="10" defaultColWidth="9.140625" defaultRowHeight="12.75"/>
  <cols>
    <col min="1" max="3" width="9.140625" customWidth="1"/>
    <col min="4" max="4" width="4.42578125" customWidth="1"/>
    <col min="5" max="19" width="5.5703125" customWidth="1"/>
  </cols>
  <sheetData>
    <row r="1" spans="1:18">
      <c r="D1" t="s">
        <v>161</v>
      </c>
    </row>
    <row r="2" spans="1:18">
      <c r="D2" s="15" t="s">
        <v>162</v>
      </c>
      <c r="E2" s="15">
        <v>1</v>
      </c>
      <c r="F2" s="15">
        <v>2</v>
      </c>
      <c r="G2" s="15">
        <v>3</v>
      </c>
      <c r="H2" s="15">
        <v>4</v>
      </c>
      <c r="I2" s="15">
        <v>5</v>
      </c>
      <c r="J2" s="15">
        <v>6</v>
      </c>
      <c r="K2" s="15">
        <v>7</v>
      </c>
      <c r="L2" s="15">
        <v>8</v>
      </c>
      <c r="M2" s="15">
        <v>9</v>
      </c>
      <c r="N2" s="15">
        <v>10</v>
      </c>
      <c r="O2" s="15">
        <v>11</v>
      </c>
      <c r="P2" s="15">
        <v>12</v>
      </c>
      <c r="Q2" s="15">
        <v>13</v>
      </c>
      <c r="R2" s="15">
        <v>14</v>
      </c>
    </row>
    <row r="3" spans="1:18">
      <c r="D3" t="s">
        <v>163</v>
      </c>
      <c r="E3">
        <v>1</v>
      </c>
      <c r="F3">
        <v>2</v>
      </c>
      <c r="G3">
        <v>3</v>
      </c>
      <c r="J3">
        <v>5</v>
      </c>
      <c r="K3">
        <v>7</v>
      </c>
      <c r="L3">
        <v>8</v>
      </c>
      <c r="M3">
        <v>2</v>
      </c>
      <c r="N3">
        <v>4</v>
      </c>
      <c r="Q3">
        <v>2</v>
      </c>
      <c r="R3">
        <v>1</v>
      </c>
    </row>
    <row r="4" spans="1:18">
      <c r="A4" s="12"/>
      <c r="B4" s="13" t="s">
        <v>164</v>
      </c>
      <c r="C4" s="14"/>
      <c r="D4" t="s">
        <v>165</v>
      </c>
      <c r="E4">
        <v>1</v>
      </c>
      <c r="G4">
        <v>1</v>
      </c>
      <c r="K4">
        <v>2</v>
      </c>
      <c r="L4">
        <v>1</v>
      </c>
      <c r="M4">
        <v>1</v>
      </c>
      <c r="N4">
        <v>3</v>
      </c>
    </row>
    <row r="5" spans="1:18">
      <c r="A5" t="s">
        <v>7</v>
      </c>
      <c r="B5">
        <v>1</v>
      </c>
      <c r="D5" t="s">
        <v>166</v>
      </c>
      <c r="E5">
        <v>1</v>
      </c>
      <c r="F5">
        <v>1</v>
      </c>
      <c r="G5">
        <v>1</v>
      </c>
      <c r="J5">
        <v>2</v>
      </c>
      <c r="L5">
        <v>2</v>
      </c>
      <c r="N5">
        <v>3</v>
      </c>
      <c r="O5">
        <v>1</v>
      </c>
      <c r="R5">
        <v>4</v>
      </c>
    </row>
    <row r="6" spans="1:18">
      <c r="A6" s="2" t="s">
        <v>9</v>
      </c>
      <c r="B6">
        <v>1</v>
      </c>
      <c r="D6" t="s">
        <v>167</v>
      </c>
      <c r="G6">
        <v>2</v>
      </c>
      <c r="P6">
        <v>1</v>
      </c>
    </row>
    <row r="7" spans="1:18">
      <c r="A7" s="2" t="s">
        <v>10</v>
      </c>
      <c r="B7">
        <v>1</v>
      </c>
      <c r="D7" t="s">
        <v>168</v>
      </c>
      <c r="E7">
        <v>2</v>
      </c>
      <c r="F7">
        <v>18</v>
      </c>
      <c r="G7">
        <v>19</v>
      </c>
      <c r="H7">
        <v>13</v>
      </c>
      <c r="I7">
        <v>20</v>
      </c>
      <c r="J7">
        <v>22</v>
      </c>
      <c r="K7">
        <v>12</v>
      </c>
      <c r="L7">
        <v>17</v>
      </c>
      <c r="M7">
        <v>19</v>
      </c>
      <c r="N7">
        <v>15</v>
      </c>
      <c r="O7">
        <v>39</v>
      </c>
      <c r="P7">
        <v>5</v>
      </c>
      <c r="Q7">
        <v>16</v>
      </c>
      <c r="R7">
        <v>8</v>
      </c>
    </row>
    <row r="8" spans="1:18">
      <c r="A8" s="2" t="s">
        <v>11</v>
      </c>
      <c r="B8">
        <v>2</v>
      </c>
      <c r="D8" t="s">
        <v>169</v>
      </c>
      <c r="E8">
        <f t="shared" ref="E8:R8" si="0">SUM(E3:E7)</f>
        <v>5</v>
      </c>
      <c r="F8">
        <f t="shared" si="0"/>
        <v>21</v>
      </c>
      <c r="G8">
        <f t="shared" si="0"/>
        <v>26</v>
      </c>
      <c r="H8">
        <f t="shared" si="0"/>
        <v>13</v>
      </c>
      <c r="I8">
        <f t="shared" si="0"/>
        <v>20</v>
      </c>
      <c r="J8">
        <f t="shared" si="0"/>
        <v>29</v>
      </c>
      <c r="K8">
        <f t="shared" si="0"/>
        <v>21</v>
      </c>
      <c r="L8">
        <f t="shared" si="0"/>
        <v>28</v>
      </c>
      <c r="M8">
        <f t="shared" si="0"/>
        <v>22</v>
      </c>
      <c r="N8">
        <f t="shared" si="0"/>
        <v>25</v>
      </c>
      <c r="O8">
        <f t="shared" si="0"/>
        <v>40</v>
      </c>
      <c r="P8">
        <f t="shared" si="0"/>
        <v>6</v>
      </c>
      <c r="Q8">
        <f t="shared" si="0"/>
        <v>18</v>
      </c>
      <c r="R8">
        <f t="shared" si="0"/>
        <v>13</v>
      </c>
    </row>
    <row r="9" spans="1:18">
      <c r="A9" t="s">
        <v>170</v>
      </c>
      <c r="B9">
        <f>SUM(B5:B8)</f>
        <v>5</v>
      </c>
    </row>
    <row r="10" spans="1:18">
      <c r="D10" t="s">
        <v>171</v>
      </c>
    </row>
    <row r="11" spans="1:18">
      <c r="D11" s="15" t="s">
        <v>162</v>
      </c>
      <c r="E11" s="15">
        <v>1</v>
      </c>
      <c r="F11" s="15">
        <v>2</v>
      </c>
      <c r="G11" s="15">
        <v>3</v>
      </c>
      <c r="H11" s="15">
        <v>4</v>
      </c>
      <c r="I11" s="15">
        <v>5</v>
      </c>
      <c r="J11" s="15">
        <v>6</v>
      </c>
      <c r="K11" s="15">
        <v>7</v>
      </c>
      <c r="L11" s="15">
        <v>8</v>
      </c>
      <c r="M11" s="15">
        <v>9</v>
      </c>
      <c r="N11" s="15">
        <v>10</v>
      </c>
      <c r="O11" s="15">
        <v>11</v>
      </c>
      <c r="P11" s="15">
        <v>12</v>
      </c>
      <c r="Q11" s="15">
        <v>13</v>
      </c>
      <c r="R11" s="15">
        <v>14</v>
      </c>
    </row>
    <row r="12" spans="1:18">
      <c r="D12" t="s">
        <v>163</v>
      </c>
      <c r="E12">
        <f t="shared" ref="E12:R16" si="1">E3/E$8</f>
        <v>0.2</v>
      </c>
      <c r="F12">
        <f t="shared" si="1"/>
        <v>9.5238095238095233E-2</v>
      </c>
      <c r="G12">
        <f t="shared" si="1"/>
        <v>0.11538461538461539</v>
      </c>
      <c r="H12">
        <f t="shared" si="1"/>
        <v>0</v>
      </c>
      <c r="I12">
        <f t="shared" si="1"/>
        <v>0</v>
      </c>
      <c r="J12">
        <f t="shared" si="1"/>
        <v>0.17241379310344829</v>
      </c>
      <c r="K12">
        <f t="shared" si="1"/>
        <v>0.33333333333333331</v>
      </c>
      <c r="L12">
        <f t="shared" si="1"/>
        <v>0.2857142857142857</v>
      </c>
      <c r="M12">
        <f t="shared" si="1"/>
        <v>9.0909090909090912E-2</v>
      </c>
      <c r="N12">
        <f t="shared" si="1"/>
        <v>0.16</v>
      </c>
      <c r="O12">
        <f t="shared" si="1"/>
        <v>0</v>
      </c>
      <c r="P12">
        <f t="shared" si="1"/>
        <v>0</v>
      </c>
      <c r="Q12">
        <f t="shared" si="1"/>
        <v>0.1111111111111111</v>
      </c>
      <c r="R12">
        <f t="shared" si="1"/>
        <v>7.6923076923076927E-2</v>
      </c>
    </row>
    <row r="13" spans="1:18">
      <c r="D13" t="s">
        <v>165</v>
      </c>
      <c r="E13">
        <f t="shared" si="1"/>
        <v>0.2</v>
      </c>
      <c r="F13">
        <f t="shared" si="1"/>
        <v>0</v>
      </c>
      <c r="G13">
        <f t="shared" si="1"/>
        <v>3.8461538461538464E-2</v>
      </c>
      <c r="H13">
        <f t="shared" si="1"/>
        <v>0</v>
      </c>
      <c r="I13">
        <f t="shared" si="1"/>
        <v>0</v>
      </c>
      <c r="J13">
        <f t="shared" si="1"/>
        <v>0</v>
      </c>
      <c r="K13">
        <f t="shared" si="1"/>
        <v>9.5238095238095233E-2</v>
      </c>
      <c r="L13">
        <f t="shared" si="1"/>
        <v>3.5714285714285712E-2</v>
      </c>
      <c r="M13">
        <f t="shared" si="1"/>
        <v>4.5454545454545456E-2</v>
      </c>
      <c r="N13">
        <f t="shared" si="1"/>
        <v>0.12</v>
      </c>
      <c r="O13">
        <f t="shared" si="1"/>
        <v>0</v>
      </c>
      <c r="P13">
        <f t="shared" si="1"/>
        <v>0</v>
      </c>
      <c r="Q13">
        <f t="shared" si="1"/>
        <v>0</v>
      </c>
      <c r="R13">
        <f t="shared" si="1"/>
        <v>0</v>
      </c>
    </row>
    <row r="14" spans="1:18">
      <c r="D14" t="s">
        <v>166</v>
      </c>
      <c r="E14">
        <f t="shared" si="1"/>
        <v>0.2</v>
      </c>
      <c r="F14">
        <f t="shared" si="1"/>
        <v>4.7619047619047616E-2</v>
      </c>
      <c r="G14">
        <f t="shared" si="1"/>
        <v>3.8461538461538464E-2</v>
      </c>
      <c r="H14">
        <f t="shared" si="1"/>
        <v>0</v>
      </c>
      <c r="I14">
        <f t="shared" si="1"/>
        <v>0</v>
      </c>
      <c r="J14">
        <f t="shared" si="1"/>
        <v>6.8965517241379309E-2</v>
      </c>
      <c r="K14">
        <f t="shared" si="1"/>
        <v>0</v>
      </c>
      <c r="L14">
        <f t="shared" si="1"/>
        <v>7.1428571428571425E-2</v>
      </c>
      <c r="M14">
        <f t="shared" si="1"/>
        <v>0</v>
      </c>
      <c r="N14">
        <f t="shared" si="1"/>
        <v>0.12</v>
      </c>
      <c r="O14">
        <f t="shared" si="1"/>
        <v>2.5000000000000001E-2</v>
      </c>
      <c r="P14">
        <f t="shared" si="1"/>
        <v>0</v>
      </c>
      <c r="Q14">
        <f t="shared" si="1"/>
        <v>0</v>
      </c>
      <c r="R14">
        <f t="shared" si="1"/>
        <v>0.30769230769230771</v>
      </c>
    </row>
    <row r="15" spans="1:18">
      <c r="D15" t="s">
        <v>167</v>
      </c>
      <c r="E15">
        <f t="shared" si="1"/>
        <v>0</v>
      </c>
      <c r="F15">
        <f t="shared" si="1"/>
        <v>0</v>
      </c>
      <c r="G15">
        <f t="shared" si="1"/>
        <v>7.6923076923076927E-2</v>
      </c>
      <c r="H15">
        <f t="shared" si="1"/>
        <v>0</v>
      </c>
      <c r="I15">
        <f t="shared" si="1"/>
        <v>0</v>
      </c>
      <c r="J15">
        <f t="shared" si="1"/>
        <v>0</v>
      </c>
      <c r="K15">
        <f t="shared" si="1"/>
        <v>0</v>
      </c>
      <c r="L15">
        <f t="shared" si="1"/>
        <v>0</v>
      </c>
      <c r="M15">
        <f t="shared" si="1"/>
        <v>0</v>
      </c>
      <c r="N15">
        <f t="shared" si="1"/>
        <v>0</v>
      </c>
      <c r="O15">
        <f t="shared" si="1"/>
        <v>0</v>
      </c>
      <c r="P15">
        <f t="shared" si="1"/>
        <v>0.16666666666666666</v>
      </c>
      <c r="Q15">
        <f t="shared" si="1"/>
        <v>0</v>
      </c>
      <c r="R15">
        <f t="shared" si="1"/>
        <v>0</v>
      </c>
    </row>
    <row r="16" spans="1:18">
      <c r="D16" t="s">
        <v>168</v>
      </c>
      <c r="E16">
        <f t="shared" si="1"/>
        <v>0.4</v>
      </c>
      <c r="F16">
        <f t="shared" si="1"/>
        <v>0.8571428571428571</v>
      </c>
      <c r="G16">
        <f t="shared" si="1"/>
        <v>0.73076923076923073</v>
      </c>
      <c r="H16">
        <f t="shared" si="1"/>
        <v>1</v>
      </c>
      <c r="I16">
        <f t="shared" si="1"/>
        <v>1</v>
      </c>
      <c r="J16">
        <f t="shared" si="1"/>
        <v>0.75862068965517238</v>
      </c>
      <c r="K16">
        <f t="shared" si="1"/>
        <v>0.5714285714285714</v>
      </c>
      <c r="L16">
        <f t="shared" si="1"/>
        <v>0.6071428571428571</v>
      </c>
      <c r="M16">
        <f t="shared" si="1"/>
        <v>0.86363636363636365</v>
      </c>
      <c r="N16">
        <f t="shared" si="1"/>
        <v>0.6</v>
      </c>
      <c r="O16">
        <f t="shared" si="1"/>
        <v>0.97499999999999998</v>
      </c>
      <c r="P16">
        <f t="shared" si="1"/>
        <v>0.83333333333333337</v>
      </c>
      <c r="Q16">
        <f t="shared" si="1"/>
        <v>0.88888888888888884</v>
      </c>
      <c r="R16">
        <f t="shared" si="1"/>
        <v>0.61538461538461542</v>
      </c>
    </row>
    <row r="17" spans="1:19">
      <c r="E17">
        <f t="shared" ref="E17:R17" si="2">SUM(E12:E16)</f>
        <v>1</v>
      </c>
      <c r="F17">
        <f t="shared" si="2"/>
        <v>1</v>
      </c>
      <c r="G17">
        <f t="shared" si="2"/>
        <v>1</v>
      </c>
      <c r="H17">
        <f t="shared" si="2"/>
        <v>1</v>
      </c>
      <c r="I17">
        <f t="shared" si="2"/>
        <v>1</v>
      </c>
      <c r="J17">
        <f t="shared" si="2"/>
        <v>1</v>
      </c>
      <c r="K17">
        <f t="shared" si="2"/>
        <v>1</v>
      </c>
      <c r="L17">
        <f t="shared" si="2"/>
        <v>0.99999999999999989</v>
      </c>
      <c r="M17">
        <f t="shared" si="2"/>
        <v>1</v>
      </c>
      <c r="N17">
        <f t="shared" si="2"/>
        <v>1</v>
      </c>
      <c r="O17">
        <f t="shared" si="2"/>
        <v>1</v>
      </c>
      <c r="P17">
        <f t="shared" si="2"/>
        <v>1</v>
      </c>
      <c r="Q17">
        <f t="shared" si="2"/>
        <v>1</v>
      </c>
      <c r="R17">
        <f t="shared" si="2"/>
        <v>1</v>
      </c>
    </row>
    <row r="18" spans="1:19">
      <c r="A18" s="12"/>
      <c r="B18" s="13"/>
      <c r="C18" s="14"/>
    </row>
    <row r="19" spans="1:19">
      <c r="A19" t="s">
        <v>7</v>
      </c>
      <c r="B19">
        <v>2</v>
      </c>
      <c r="D19" t="s">
        <v>172</v>
      </c>
    </row>
    <row r="20" spans="1:19">
      <c r="A20" s="2" t="s">
        <v>10</v>
      </c>
      <c r="B20">
        <v>1</v>
      </c>
      <c r="D20" s="15" t="s">
        <v>162</v>
      </c>
      <c r="E20" s="15">
        <v>1</v>
      </c>
      <c r="F20" s="15">
        <v>2</v>
      </c>
      <c r="G20" s="15">
        <v>3</v>
      </c>
      <c r="H20" s="15">
        <v>4</v>
      </c>
      <c r="I20" s="15">
        <v>5</v>
      </c>
      <c r="J20" s="15">
        <v>6</v>
      </c>
      <c r="K20" s="15">
        <v>7</v>
      </c>
      <c r="L20" s="15">
        <v>8</v>
      </c>
      <c r="M20" s="15">
        <v>9</v>
      </c>
      <c r="N20" s="15">
        <v>10</v>
      </c>
      <c r="O20" s="15">
        <v>11</v>
      </c>
      <c r="P20" s="15">
        <v>12</v>
      </c>
      <c r="Q20" s="15">
        <v>13</v>
      </c>
      <c r="R20" s="15">
        <v>14</v>
      </c>
    </row>
    <row r="21" spans="1:19">
      <c r="A21" s="2" t="s">
        <v>11</v>
      </c>
      <c r="B21">
        <v>18</v>
      </c>
      <c r="D21" t="s">
        <v>163</v>
      </c>
      <c r="E21">
        <f t="shared" ref="E21:R25" si="3">E12*100</f>
        <v>20</v>
      </c>
      <c r="F21">
        <f t="shared" si="3"/>
        <v>9.5238095238095237</v>
      </c>
      <c r="G21">
        <f t="shared" si="3"/>
        <v>11.538461538461538</v>
      </c>
      <c r="H21">
        <f t="shared" si="3"/>
        <v>0</v>
      </c>
      <c r="I21">
        <f t="shared" si="3"/>
        <v>0</v>
      </c>
      <c r="J21">
        <f t="shared" si="3"/>
        <v>17.241379310344829</v>
      </c>
      <c r="K21">
        <f t="shared" si="3"/>
        <v>33.333333333333329</v>
      </c>
      <c r="L21">
        <f t="shared" si="3"/>
        <v>28.571428571428569</v>
      </c>
      <c r="M21">
        <f t="shared" si="3"/>
        <v>9.0909090909090917</v>
      </c>
      <c r="N21">
        <f t="shared" si="3"/>
        <v>16</v>
      </c>
      <c r="O21">
        <f t="shared" si="3"/>
        <v>0</v>
      </c>
      <c r="P21">
        <f t="shared" si="3"/>
        <v>0</v>
      </c>
      <c r="Q21">
        <f t="shared" si="3"/>
        <v>11.111111111111111</v>
      </c>
      <c r="R21">
        <f t="shared" si="3"/>
        <v>7.6923076923076925</v>
      </c>
    </row>
    <row r="22" spans="1:19">
      <c r="B22">
        <f>SUM(B19:B21)</f>
        <v>21</v>
      </c>
      <c r="D22" t="s">
        <v>165</v>
      </c>
      <c r="E22">
        <f t="shared" si="3"/>
        <v>20</v>
      </c>
      <c r="F22">
        <f t="shared" si="3"/>
        <v>0</v>
      </c>
      <c r="G22">
        <f t="shared" si="3"/>
        <v>3.8461538461538463</v>
      </c>
      <c r="H22">
        <f t="shared" si="3"/>
        <v>0</v>
      </c>
      <c r="I22">
        <f t="shared" si="3"/>
        <v>0</v>
      </c>
      <c r="J22">
        <f t="shared" si="3"/>
        <v>0</v>
      </c>
      <c r="K22">
        <f t="shared" si="3"/>
        <v>9.5238095238095237</v>
      </c>
      <c r="L22">
        <f t="shared" si="3"/>
        <v>3.5714285714285712</v>
      </c>
      <c r="M22">
        <f t="shared" si="3"/>
        <v>4.5454545454545459</v>
      </c>
      <c r="N22">
        <f t="shared" si="3"/>
        <v>12</v>
      </c>
      <c r="O22">
        <f t="shared" si="3"/>
        <v>0</v>
      </c>
      <c r="P22">
        <f t="shared" si="3"/>
        <v>0</v>
      </c>
      <c r="Q22">
        <f t="shared" si="3"/>
        <v>0</v>
      </c>
      <c r="R22">
        <f t="shared" si="3"/>
        <v>0</v>
      </c>
    </row>
    <row r="23" spans="1:19">
      <c r="D23" t="s">
        <v>166</v>
      </c>
      <c r="E23">
        <f t="shared" si="3"/>
        <v>20</v>
      </c>
      <c r="F23">
        <f t="shared" si="3"/>
        <v>4.7619047619047619</v>
      </c>
      <c r="G23">
        <f t="shared" si="3"/>
        <v>3.8461538461538463</v>
      </c>
      <c r="H23">
        <f t="shared" si="3"/>
        <v>0</v>
      </c>
      <c r="I23">
        <f t="shared" si="3"/>
        <v>0</v>
      </c>
      <c r="J23">
        <f t="shared" si="3"/>
        <v>6.8965517241379306</v>
      </c>
      <c r="K23">
        <f t="shared" si="3"/>
        <v>0</v>
      </c>
      <c r="L23">
        <f t="shared" si="3"/>
        <v>7.1428571428571423</v>
      </c>
      <c r="M23">
        <f t="shared" si="3"/>
        <v>0</v>
      </c>
      <c r="N23">
        <f t="shared" si="3"/>
        <v>12</v>
      </c>
      <c r="O23">
        <f t="shared" si="3"/>
        <v>2.5</v>
      </c>
      <c r="P23">
        <f t="shared" si="3"/>
        <v>0</v>
      </c>
      <c r="Q23">
        <f t="shared" si="3"/>
        <v>0</v>
      </c>
      <c r="R23">
        <f t="shared" si="3"/>
        <v>30.76923076923077</v>
      </c>
    </row>
    <row r="24" spans="1:19">
      <c r="D24" t="s">
        <v>167</v>
      </c>
      <c r="E24">
        <f t="shared" si="3"/>
        <v>0</v>
      </c>
      <c r="F24">
        <f t="shared" si="3"/>
        <v>0</v>
      </c>
      <c r="G24">
        <f t="shared" si="3"/>
        <v>7.6923076923076925</v>
      </c>
      <c r="H24">
        <f t="shared" si="3"/>
        <v>0</v>
      </c>
      <c r="I24">
        <f t="shared" si="3"/>
        <v>0</v>
      </c>
      <c r="J24">
        <f t="shared" si="3"/>
        <v>0</v>
      </c>
      <c r="K24">
        <f t="shared" si="3"/>
        <v>0</v>
      </c>
      <c r="L24">
        <f t="shared" si="3"/>
        <v>0</v>
      </c>
      <c r="M24">
        <f t="shared" si="3"/>
        <v>0</v>
      </c>
      <c r="N24">
        <f t="shared" si="3"/>
        <v>0</v>
      </c>
      <c r="O24">
        <f t="shared" si="3"/>
        <v>0</v>
      </c>
      <c r="P24">
        <f t="shared" si="3"/>
        <v>16.666666666666664</v>
      </c>
      <c r="Q24">
        <f t="shared" si="3"/>
        <v>0</v>
      </c>
      <c r="R24">
        <f t="shared" si="3"/>
        <v>0</v>
      </c>
    </row>
    <row r="25" spans="1:19">
      <c r="D25" t="s">
        <v>168</v>
      </c>
      <c r="E25">
        <f t="shared" si="3"/>
        <v>40</v>
      </c>
      <c r="F25">
        <f t="shared" si="3"/>
        <v>85.714285714285708</v>
      </c>
      <c r="G25">
        <f t="shared" si="3"/>
        <v>73.076923076923066</v>
      </c>
      <c r="H25">
        <f t="shared" si="3"/>
        <v>100</v>
      </c>
      <c r="I25">
        <f t="shared" si="3"/>
        <v>100</v>
      </c>
      <c r="J25">
        <f t="shared" si="3"/>
        <v>75.862068965517238</v>
      </c>
      <c r="K25">
        <f t="shared" si="3"/>
        <v>57.142857142857139</v>
      </c>
      <c r="L25">
        <f t="shared" si="3"/>
        <v>60.714285714285708</v>
      </c>
      <c r="M25">
        <f t="shared" si="3"/>
        <v>86.36363636363636</v>
      </c>
      <c r="N25">
        <f t="shared" si="3"/>
        <v>60</v>
      </c>
      <c r="O25">
        <f t="shared" si="3"/>
        <v>97.5</v>
      </c>
      <c r="P25">
        <f t="shared" si="3"/>
        <v>83.333333333333343</v>
      </c>
      <c r="Q25">
        <f t="shared" si="3"/>
        <v>88.888888888888886</v>
      </c>
      <c r="R25">
        <f t="shared" si="3"/>
        <v>61.53846153846154</v>
      </c>
    </row>
    <row r="28" spans="1:19">
      <c r="D28" t="s">
        <v>162</v>
      </c>
      <c r="E28">
        <v>1</v>
      </c>
      <c r="F28">
        <v>2</v>
      </c>
      <c r="G28">
        <v>3</v>
      </c>
      <c r="H28">
        <v>4</v>
      </c>
      <c r="I28">
        <v>5</v>
      </c>
      <c r="J28">
        <v>6</v>
      </c>
      <c r="K28">
        <v>7</v>
      </c>
      <c r="L28">
        <v>8</v>
      </c>
      <c r="M28">
        <v>9</v>
      </c>
      <c r="N28">
        <v>10</v>
      </c>
      <c r="O28">
        <v>11</v>
      </c>
      <c r="P28">
        <v>12</v>
      </c>
      <c r="Q28">
        <v>13</v>
      </c>
      <c r="R28">
        <v>14</v>
      </c>
    </row>
    <row r="29" spans="1:19">
      <c r="D29" t="s">
        <v>163</v>
      </c>
      <c r="E29">
        <v>20</v>
      </c>
      <c r="F29">
        <v>9.5238095238095237</v>
      </c>
      <c r="G29">
        <v>11.538461538461538</v>
      </c>
      <c r="H29">
        <v>0</v>
      </c>
      <c r="I29">
        <v>0</v>
      </c>
      <c r="J29">
        <v>17.241379310344829</v>
      </c>
      <c r="K29">
        <v>33.333333333333329</v>
      </c>
      <c r="L29">
        <v>28.571428571428569</v>
      </c>
      <c r="M29">
        <v>9.0909090909090917</v>
      </c>
      <c r="N29">
        <v>16</v>
      </c>
      <c r="O29">
        <v>0</v>
      </c>
      <c r="P29">
        <v>0</v>
      </c>
      <c r="Q29">
        <v>11.111111111111111</v>
      </c>
      <c r="R29">
        <v>7.6923076923076925</v>
      </c>
      <c r="S29">
        <f>SUM(E29:R29)</f>
        <v>164.10274017170568</v>
      </c>
    </row>
    <row r="30" spans="1:19">
      <c r="D30" t="s">
        <v>165</v>
      </c>
      <c r="E30">
        <v>20</v>
      </c>
      <c r="F30">
        <v>0</v>
      </c>
      <c r="G30">
        <v>3.8461538461538463</v>
      </c>
      <c r="H30">
        <v>0</v>
      </c>
      <c r="I30">
        <v>0</v>
      </c>
      <c r="J30">
        <v>0</v>
      </c>
      <c r="K30">
        <v>9.5238095238095237</v>
      </c>
      <c r="L30">
        <v>3.5714285714285712</v>
      </c>
      <c r="M30">
        <v>4.5454545454545459</v>
      </c>
      <c r="N30">
        <v>12</v>
      </c>
      <c r="O30">
        <v>0</v>
      </c>
      <c r="P30">
        <v>0</v>
      </c>
      <c r="Q30">
        <v>0</v>
      </c>
      <c r="R30">
        <v>0</v>
      </c>
      <c r="S30">
        <f>SUM(E30:R30)</f>
        <v>53.486846486846488</v>
      </c>
    </row>
    <row r="31" spans="1:19">
      <c r="D31" t="s">
        <v>166</v>
      </c>
      <c r="E31">
        <v>20</v>
      </c>
      <c r="F31">
        <v>4.7619047619047619</v>
      </c>
      <c r="G31">
        <v>3.8461538461538463</v>
      </c>
      <c r="H31">
        <v>0</v>
      </c>
      <c r="I31">
        <v>0</v>
      </c>
      <c r="J31">
        <v>6.8965517241379306</v>
      </c>
      <c r="K31">
        <v>0</v>
      </c>
      <c r="L31">
        <v>7.1428571428571423</v>
      </c>
      <c r="M31">
        <v>0</v>
      </c>
      <c r="N31">
        <v>12</v>
      </c>
      <c r="O31">
        <v>2.5</v>
      </c>
      <c r="P31">
        <v>0</v>
      </c>
      <c r="Q31">
        <v>0</v>
      </c>
      <c r="R31">
        <v>30.76923076923077</v>
      </c>
      <c r="S31">
        <f>SUM(E31:R31)</f>
        <v>87.916698244284461</v>
      </c>
    </row>
    <row r="32" spans="1:19">
      <c r="D32" t="s">
        <v>167</v>
      </c>
      <c r="E32">
        <v>0</v>
      </c>
      <c r="F32">
        <v>0</v>
      </c>
      <c r="G32">
        <v>7.6923076923076925</v>
      </c>
      <c r="H32">
        <v>0</v>
      </c>
      <c r="I32">
        <v>0</v>
      </c>
      <c r="J32">
        <v>0</v>
      </c>
      <c r="K32">
        <v>0</v>
      </c>
      <c r="L32">
        <v>0</v>
      </c>
      <c r="M32">
        <v>0</v>
      </c>
      <c r="N32">
        <v>0</v>
      </c>
      <c r="O32">
        <v>0</v>
      </c>
      <c r="P32">
        <v>16.666666666666664</v>
      </c>
      <c r="Q32">
        <v>0</v>
      </c>
      <c r="R32">
        <v>0</v>
      </c>
      <c r="S32">
        <f>SUM(E32:R32)</f>
        <v>24.358974358974358</v>
      </c>
    </row>
    <row r="33" spans="1:19">
      <c r="D33" t="s">
        <v>168</v>
      </c>
      <c r="E33">
        <v>40</v>
      </c>
      <c r="F33">
        <v>85.714285714285708</v>
      </c>
      <c r="G33">
        <v>73.076923076923066</v>
      </c>
      <c r="H33">
        <v>100</v>
      </c>
      <c r="I33">
        <v>100</v>
      </c>
      <c r="J33">
        <v>75.862068965517238</v>
      </c>
      <c r="K33">
        <v>57.142857142857139</v>
      </c>
      <c r="L33">
        <v>60.714285714285708</v>
      </c>
      <c r="M33">
        <v>86.36363636363636</v>
      </c>
      <c r="N33">
        <v>60</v>
      </c>
      <c r="O33">
        <v>97.5</v>
      </c>
      <c r="P33">
        <v>83.333333333333343</v>
      </c>
      <c r="Q33">
        <v>88.888888888888886</v>
      </c>
      <c r="R33">
        <v>61.53846153846154</v>
      </c>
      <c r="S33">
        <f>SUM(E33:R33)</f>
        <v>1070.1347407381888</v>
      </c>
    </row>
    <row r="48" spans="1:19">
      <c r="A48" s="12"/>
      <c r="B48" s="13"/>
      <c r="C48" s="14"/>
    </row>
    <row r="49" spans="1:2">
      <c r="A49" t="s">
        <v>7</v>
      </c>
      <c r="B49">
        <v>3</v>
      </c>
    </row>
    <row r="50" spans="1:2">
      <c r="A50" s="2" t="s">
        <v>9</v>
      </c>
      <c r="B50">
        <v>1</v>
      </c>
    </row>
    <row r="51" spans="1:2">
      <c r="A51" s="2" t="s">
        <v>10</v>
      </c>
      <c r="B51">
        <v>1</v>
      </c>
    </row>
    <row r="52" spans="1:2">
      <c r="A52" t="s">
        <v>22</v>
      </c>
      <c r="B52">
        <v>2</v>
      </c>
    </row>
    <row r="53" spans="1:2">
      <c r="A53" s="2" t="s">
        <v>11</v>
      </c>
      <c r="B53">
        <v>19</v>
      </c>
    </row>
    <row r="54" spans="1:2">
      <c r="B54">
        <f>SUM(B49:B53)</f>
        <v>26</v>
      </c>
    </row>
    <row r="83" spans="1:3">
      <c r="A83" s="12"/>
      <c r="B83" s="13"/>
      <c r="C83" s="14"/>
    </row>
    <row r="84" spans="1:3">
      <c r="A84" t="s">
        <v>11</v>
      </c>
      <c r="B84">
        <v>13</v>
      </c>
    </row>
    <row r="109" spans="1:3">
      <c r="A109" s="12"/>
      <c r="B109" s="13"/>
      <c r="C109" s="14"/>
    </row>
    <row r="110" spans="1:3">
      <c r="A110" t="s">
        <v>11</v>
      </c>
      <c r="B110">
        <v>20</v>
      </c>
    </row>
    <row r="142" spans="1:3">
      <c r="A142" s="12"/>
      <c r="B142" s="13"/>
      <c r="C142" s="14"/>
    </row>
    <row r="143" spans="1:3">
      <c r="A143" t="s">
        <v>7</v>
      </c>
      <c r="B143">
        <v>5</v>
      </c>
    </row>
    <row r="144" spans="1:3">
      <c r="A144" s="2" t="s">
        <v>10</v>
      </c>
      <c r="B144">
        <v>2</v>
      </c>
    </row>
    <row r="145" spans="1:2">
      <c r="A145" s="2" t="s">
        <v>11</v>
      </c>
      <c r="B145">
        <v>22</v>
      </c>
    </row>
    <row r="146" spans="1:2">
      <c r="B146">
        <f>SUM(B143:B145)</f>
        <v>29</v>
      </c>
    </row>
    <row r="185" spans="1:3">
      <c r="A185" s="12"/>
      <c r="B185" s="13"/>
      <c r="C185" s="14"/>
    </row>
    <row r="186" spans="1:3">
      <c r="A186" t="s">
        <v>7</v>
      </c>
      <c r="B186">
        <v>7</v>
      </c>
    </row>
    <row r="187" spans="1:3">
      <c r="A187" s="2" t="s">
        <v>9</v>
      </c>
      <c r="B187">
        <v>2</v>
      </c>
    </row>
    <row r="188" spans="1:3">
      <c r="A188" s="2" t="s">
        <v>11</v>
      </c>
      <c r="B188">
        <v>12</v>
      </c>
    </row>
    <row r="189" spans="1:3">
      <c r="B189">
        <f>SUM(B186:B188)</f>
        <v>21</v>
      </c>
    </row>
    <row r="219" spans="1:3">
      <c r="A219" s="12"/>
      <c r="B219" s="13"/>
      <c r="C219" s="14"/>
    </row>
    <row r="220" spans="1:3">
      <c r="A220" s="2" t="s">
        <v>7</v>
      </c>
      <c r="B220">
        <v>8</v>
      </c>
    </row>
    <row r="221" spans="1:3">
      <c r="A221" s="2" t="s">
        <v>9</v>
      </c>
      <c r="B221">
        <v>1</v>
      </c>
    </row>
    <row r="222" spans="1:3">
      <c r="A222" s="2" t="s">
        <v>10</v>
      </c>
      <c r="B222">
        <v>2</v>
      </c>
    </row>
    <row r="223" spans="1:3">
      <c r="A223" s="6" t="s">
        <v>11</v>
      </c>
      <c r="B223">
        <v>17</v>
      </c>
    </row>
    <row r="224" spans="1:3">
      <c r="B224">
        <f>SUM(B220:B223)</f>
        <v>28</v>
      </c>
    </row>
    <row r="257" spans="1:3">
      <c r="A257" s="12"/>
      <c r="B257" s="13"/>
      <c r="C257" s="14"/>
    </row>
    <row r="258" spans="1:3">
      <c r="A258" s="2" t="s">
        <v>7</v>
      </c>
      <c r="B258">
        <v>2</v>
      </c>
    </row>
    <row r="259" spans="1:3">
      <c r="A259" s="2" t="s">
        <v>9</v>
      </c>
      <c r="B259">
        <v>1</v>
      </c>
    </row>
    <row r="260" spans="1:3">
      <c r="A260" s="2" t="s">
        <v>11</v>
      </c>
      <c r="B260">
        <v>19</v>
      </c>
    </row>
    <row r="261" spans="1:3">
      <c r="B261">
        <f>SUM(B258:B260)</f>
        <v>22</v>
      </c>
    </row>
    <row r="288" spans="1:3">
      <c r="A288" s="12"/>
      <c r="B288" s="13"/>
      <c r="C288" s="14"/>
    </row>
    <row r="289" spans="2:3">
      <c r="B289" s="6" t="s">
        <v>7</v>
      </c>
      <c r="C289">
        <v>4</v>
      </c>
    </row>
    <row r="290" spans="2:3">
      <c r="B290" s="6" t="s">
        <v>9</v>
      </c>
      <c r="C290">
        <v>3</v>
      </c>
    </row>
    <row r="291" spans="2:3">
      <c r="B291" s="6" t="s">
        <v>10</v>
      </c>
      <c r="C291">
        <v>3</v>
      </c>
    </row>
    <row r="292" spans="2:3">
      <c r="B292" s="6" t="s">
        <v>11</v>
      </c>
      <c r="C292">
        <v>15</v>
      </c>
    </row>
    <row r="293" spans="2:3">
      <c r="C293">
        <f>SUM(C289:C292)</f>
        <v>25</v>
      </c>
    </row>
    <row r="323" spans="1:3">
      <c r="A323" s="12"/>
      <c r="B323" s="13"/>
      <c r="C323" s="14"/>
    </row>
    <row r="324" spans="1:3">
      <c r="A324" s="9" t="s">
        <v>11</v>
      </c>
      <c r="B324">
        <v>39</v>
      </c>
    </row>
    <row r="371" spans="1:3">
      <c r="A371" s="12"/>
      <c r="B371" s="13"/>
      <c r="C371" s="14"/>
    </row>
    <row r="372" spans="1:3">
      <c r="A372" s="2" t="s">
        <v>11</v>
      </c>
      <c r="B372">
        <v>5</v>
      </c>
    </row>
    <row r="385" spans="1:3">
      <c r="A385" s="12"/>
      <c r="B385" s="13"/>
      <c r="C385" s="14"/>
    </row>
    <row r="386" spans="1:3">
      <c r="A386" s="2" t="s">
        <v>7</v>
      </c>
      <c r="B386">
        <v>2</v>
      </c>
    </row>
    <row r="387" spans="1:3">
      <c r="A387" s="2" t="s">
        <v>11</v>
      </c>
      <c r="B387">
        <v>16</v>
      </c>
    </row>
    <row r="388" spans="1:3">
      <c r="B388">
        <f>SUM(B386:B387)</f>
        <v>18</v>
      </c>
    </row>
    <row r="412" spans="1:3">
      <c r="A412" s="12"/>
      <c r="B412" s="13"/>
      <c r="C412" s="14"/>
    </row>
    <row r="413" spans="1:3">
      <c r="A413" s="6" t="s">
        <v>7</v>
      </c>
      <c r="B413">
        <v>1</v>
      </c>
    </row>
    <row r="414" spans="1:3">
      <c r="A414" s="2" t="s">
        <v>10</v>
      </c>
      <c r="B414">
        <v>4</v>
      </c>
    </row>
    <row r="415" spans="1:3">
      <c r="A415" s="2" t="s">
        <v>110</v>
      </c>
      <c r="B415">
        <v>8</v>
      </c>
    </row>
    <row r="416" spans="1:3">
      <c r="B416">
        <f>SUM(B413:B415)</f>
        <v>13</v>
      </c>
    </row>
  </sheetData>
  <phoneticPr fontId="5" type="noConversion"/>
  <printOptions gridLines="1" gridLinesSet="0"/>
  <pageMargins left="0.75" right="0.75" top="1" bottom="1" header="0.5" footer="0.5"/>
  <pageSetup paperSize="9" orientation="portrait" horizontalDpi="1200" verticalDpi="1200" r:id="rId1"/>
  <headerFooter alignWithMargins="0">
    <oddHeader>&amp;A</oddHeader>
    <oddFooter>Page &amp;P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>
  <dimension ref="A1:P123"/>
  <sheetViews>
    <sheetView workbookViewId="0"/>
  </sheetViews>
  <sheetFormatPr baseColWidth="10" defaultColWidth="9.140625" defaultRowHeight="12.75"/>
  <cols>
    <col min="1" max="4" width="7.42578125" style="36" customWidth="1"/>
    <col min="5" max="5" width="8.28515625" style="36" customWidth="1"/>
    <col min="6" max="15" width="7.42578125" style="36" customWidth="1"/>
    <col min="16" max="16" width="7.85546875" style="36" customWidth="1"/>
  </cols>
  <sheetData>
    <row r="1" spans="1:15">
      <c r="A1" s="35"/>
    </row>
    <row r="2" spans="1:15">
      <c r="A2" s="35" t="s">
        <v>173</v>
      </c>
    </row>
    <row r="4" spans="1:15">
      <c r="A4" s="37" t="s">
        <v>174</v>
      </c>
      <c r="B4" s="38" t="s">
        <v>175</v>
      </c>
      <c r="C4" s="38" t="s">
        <v>176</v>
      </c>
      <c r="D4" s="39" t="s">
        <v>177</v>
      </c>
      <c r="E4" s="39"/>
      <c r="F4" s="39" t="s">
        <v>149</v>
      </c>
      <c r="G4" s="39" t="s">
        <v>177</v>
      </c>
      <c r="H4" s="39"/>
      <c r="I4" s="38" t="s">
        <v>178</v>
      </c>
      <c r="J4" s="39" t="s">
        <v>177</v>
      </c>
      <c r="K4" s="39"/>
      <c r="L4" s="40" t="s">
        <v>122</v>
      </c>
      <c r="M4" s="40" t="s">
        <v>179</v>
      </c>
      <c r="N4" s="41"/>
      <c r="O4" s="42"/>
    </row>
    <row r="5" spans="1:15">
      <c r="A5" s="43"/>
      <c r="B5" s="44"/>
      <c r="C5" s="45" t="s">
        <v>180</v>
      </c>
      <c r="D5" s="46" t="s">
        <v>181</v>
      </c>
      <c r="E5" s="46"/>
      <c r="F5" s="45" t="s">
        <v>180</v>
      </c>
      <c r="G5" s="46" t="s">
        <v>181</v>
      </c>
      <c r="H5" s="46"/>
      <c r="I5" s="45" t="s">
        <v>180</v>
      </c>
      <c r="J5" s="46" t="s">
        <v>181</v>
      </c>
      <c r="K5" s="47"/>
      <c r="M5" s="48">
        <v>36100</v>
      </c>
      <c r="N5" s="46">
        <v>35977</v>
      </c>
      <c r="O5" s="49" t="s">
        <v>182</v>
      </c>
    </row>
    <row r="6" spans="1:15">
      <c r="A6" s="50">
        <v>700</v>
      </c>
      <c r="B6" s="51" t="s">
        <v>11</v>
      </c>
      <c r="C6" s="52">
        <v>75</v>
      </c>
      <c r="D6" s="52">
        <v>60</v>
      </c>
      <c r="E6" s="52">
        <v>-15</v>
      </c>
      <c r="F6" s="50">
        <v>34</v>
      </c>
      <c r="G6" s="50">
        <v>78</v>
      </c>
      <c r="H6" s="52">
        <v>44</v>
      </c>
      <c r="I6" s="50">
        <v>1.4</v>
      </c>
      <c r="J6" s="50">
        <v>1.016</v>
      </c>
      <c r="K6" s="52">
        <v>-0.3839999999999999</v>
      </c>
      <c r="L6" s="53">
        <v>185</v>
      </c>
      <c r="M6" s="53"/>
      <c r="N6" s="53" t="s">
        <v>91</v>
      </c>
    </row>
    <row r="7" spans="1:15">
      <c r="A7" s="50">
        <v>703</v>
      </c>
      <c r="B7" s="51" t="s">
        <v>11</v>
      </c>
      <c r="C7" s="50">
        <v>49</v>
      </c>
      <c r="D7" s="50">
        <v>55</v>
      </c>
      <c r="E7" s="52">
        <v>6</v>
      </c>
      <c r="F7" s="50">
        <v>36</v>
      </c>
      <c r="G7" s="50">
        <v>36</v>
      </c>
      <c r="H7" s="52">
        <v>0</v>
      </c>
      <c r="I7" s="54" t="s">
        <v>183</v>
      </c>
      <c r="J7" s="50">
        <v>0.53</v>
      </c>
      <c r="K7" s="52" t="e">
        <v>#VALUE!</v>
      </c>
      <c r="L7" s="53">
        <v>181.5</v>
      </c>
      <c r="M7" s="55"/>
      <c r="N7" s="55"/>
      <c r="O7" s="55"/>
    </row>
    <row r="8" spans="1:15">
      <c r="A8" s="50" t="s">
        <v>184</v>
      </c>
      <c r="B8" s="51" t="s">
        <v>11</v>
      </c>
      <c r="C8" s="50">
        <v>48</v>
      </c>
      <c r="D8" s="50">
        <v>80</v>
      </c>
      <c r="E8" s="52">
        <v>32</v>
      </c>
      <c r="F8" s="50">
        <v>53</v>
      </c>
      <c r="G8" s="50">
        <v>61</v>
      </c>
      <c r="H8" s="52">
        <v>8</v>
      </c>
      <c r="I8" s="50">
        <v>1.18</v>
      </c>
      <c r="J8" s="50">
        <v>1.335</v>
      </c>
      <c r="K8" s="52">
        <v>0.155</v>
      </c>
      <c r="L8" s="53">
        <v>197</v>
      </c>
      <c r="M8" s="55"/>
      <c r="N8" s="55" t="s">
        <v>90</v>
      </c>
    </row>
    <row r="9" spans="1:15">
      <c r="A9" s="50">
        <v>709</v>
      </c>
      <c r="B9" s="51" t="s">
        <v>11</v>
      </c>
      <c r="C9" s="50">
        <v>51</v>
      </c>
      <c r="D9" s="50">
        <v>52</v>
      </c>
      <c r="E9" s="52">
        <v>1</v>
      </c>
      <c r="F9" s="50">
        <v>31</v>
      </c>
      <c r="G9" s="50">
        <v>51</v>
      </c>
      <c r="H9" s="52">
        <v>20</v>
      </c>
      <c r="I9" s="50">
        <v>1.04</v>
      </c>
      <c r="J9" s="50">
        <v>0.96</v>
      </c>
      <c r="K9" s="52">
        <v>-8.0000000000000071E-2</v>
      </c>
      <c r="L9" s="53">
        <v>198</v>
      </c>
      <c r="M9" s="55"/>
      <c r="N9" s="55"/>
      <c r="O9" s="55"/>
    </row>
    <row r="10" spans="1:15">
      <c r="A10" s="50">
        <v>705</v>
      </c>
      <c r="B10" s="51" t="s">
        <v>11</v>
      </c>
      <c r="C10" s="50">
        <v>47</v>
      </c>
      <c r="D10" s="50">
        <v>104</v>
      </c>
      <c r="E10" s="52">
        <v>57</v>
      </c>
      <c r="F10" s="50">
        <v>104</v>
      </c>
      <c r="G10" s="50">
        <v>150</v>
      </c>
      <c r="H10" s="52">
        <v>46</v>
      </c>
      <c r="I10" s="50">
        <v>0.94</v>
      </c>
      <c r="J10" s="50">
        <v>1.19</v>
      </c>
      <c r="K10" s="52">
        <v>0.25</v>
      </c>
      <c r="L10" s="53">
        <v>198.5</v>
      </c>
      <c r="M10" s="55"/>
      <c r="N10" s="55"/>
      <c r="O10" s="55"/>
    </row>
    <row r="11" spans="1:15">
      <c r="A11" s="50">
        <v>711</v>
      </c>
      <c r="B11" s="51" t="s">
        <v>11</v>
      </c>
      <c r="C11" s="50">
        <v>56</v>
      </c>
      <c r="D11" s="50">
        <v>52</v>
      </c>
      <c r="E11" s="52">
        <v>-4</v>
      </c>
      <c r="F11" s="50">
        <v>47</v>
      </c>
      <c r="G11" s="50">
        <v>48</v>
      </c>
      <c r="H11" s="52">
        <v>1</v>
      </c>
      <c r="I11" s="50">
        <v>0.79</v>
      </c>
      <c r="J11" s="50">
        <v>0.63</v>
      </c>
      <c r="K11" s="52">
        <v>-0.16</v>
      </c>
      <c r="L11" s="53">
        <v>197</v>
      </c>
      <c r="M11" s="55"/>
      <c r="N11" s="55"/>
      <c r="O11" s="55"/>
    </row>
    <row r="12" spans="1:15">
      <c r="A12" s="50">
        <v>713</v>
      </c>
      <c r="B12" s="51" t="s">
        <v>11</v>
      </c>
      <c r="C12" s="50">
        <v>130</v>
      </c>
      <c r="D12" s="50">
        <v>130</v>
      </c>
      <c r="E12" s="52">
        <v>0</v>
      </c>
      <c r="F12" s="50">
        <v>117</v>
      </c>
      <c r="G12" s="50">
        <v>121</v>
      </c>
      <c r="H12" s="52">
        <v>4</v>
      </c>
      <c r="I12" s="50">
        <v>1.83</v>
      </c>
      <c r="J12" s="50">
        <v>1.35</v>
      </c>
      <c r="K12" s="52">
        <v>-0.48</v>
      </c>
      <c r="L12" s="53">
        <v>196</v>
      </c>
      <c r="M12" s="55"/>
      <c r="N12" s="55" t="s">
        <v>185</v>
      </c>
    </row>
    <row r="13" spans="1:15">
      <c r="A13" s="50" t="s">
        <v>186</v>
      </c>
      <c r="B13" s="51" t="s">
        <v>11</v>
      </c>
      <c r="C13" s="50">
        <v>119</v>
      </c>
      <c r="D13" s="50">
        <v>120</v>
      </c>
      <c r="E13" s="52">
        <v>1</v>
      </c>
      <c r="F13" s="50">
        <v>151</v>
      </c>
      <c r="G13" s="50">
        <v>140</v>
      </c>
      <c r="H13" s="52">
        <v>-11</v>
      </c>
      <c r="I13" s="50">
        <v>1.79</v>
      </c>
      <c r="J13" s="50">
        <v>1.1399999999999999</v>
      </c>
      <c r="K13" s="52">
        <v>-0.65</v>
      </c>
      <c r="L13" s="53">
        <v>196</v>
      </c>
      <c r="M13" s="55"/>
      <c r="N13" s="55"/>
      <c r="O13" s="55"/>
    </row>
    <row r="14" spans="1:15">
      <c r="A14" s="50">
        <v>704</v>
      </c>
      <c r="B14" s="51" t="s">
        <v>11</v>
      </c>
      <c r="C14" s="50">
        <v>54</v>
      </c>
      <c r="D14" s="50">
        <v>55</v>
      </c>
      <c r="E14" s="52">
        <v>1</v>
      </c>
      <c r="F14" s="50">
        <v>52</v>
      </c>
      <c r="G14" s="50">
        <v>44</v>
      </c>
      <c r="H14" s="52">
        <v>-8</v>
      </c>
      <c r="I14" s="50">
        <v>0.33</v>
      </c>
      <c r="J14" s="50">
        <v>0.38100000000000001</v>
      </c>
      <c r="K14" s="52">
        <v>5.099999999999999E-2</v>
      </c>
      <c r="L14" s="53">
        <v>188</v>
      </c>
      <c r="M14" s="55"/>
      <c r="N14" s="55" t="s">
        <v>93</v>
      </c>
    </row>
    <row r="15" spans="1:15">
      <c r="A15" s="50">
        <v>715</v>
      </c>
      <c r="B15" s="51" t="s">
        <v>11</v>
      </c>
      <c r="C15" s="50">
        <v>69</v>
      </c>
      <c r="D15" s="50">
        <v>63</v>
      </c>
      <c r="E15" s="52">
        <v>-6</v>
      </c>
      <c r="F15" s="50">
        <v>57</v>
      </c>
      <c r="G15" s="50">
        <v>63</v>
      </c>
      <c r="H15" s="52">
        <v>6</v>
      </c>
      <c r="I15" s="50">
        <v>0.8</v>
      </c>
      <c r="J15" s="50">
        <v>0.75</v>
      </c>
      <c r="K15" s="52">
        <v>-0.05</v>
      </c>
      <c r="L15" s="53">
        <v>199</v>
      </c>
      <c r="M15" s="55"/>
      <c r="N15" s="55"/>
      <c r="O15" s="55"/>
    </row>
    <row r="16" spans="1:15">
      <c r="A16" s="50">
        <v>717</v>
      </c>
      <c r="B16" s="51" t="s">
        <v>11</v>
      </c>
      <c r="C16" s="50">
        <v>98</v>
      </c>
      <c r="D16" s="50">
        <v>94</v>
      </c>
      <c r="E16" s="52">
        <v>-4</v>
      </c>
      <c r="F16" s="50">
        <v>95</v>
      </c>
      <c r="G16" s="50">
        <v>77</v>
      </c>
      <c r="H16" s="52">
        <v>-18</v>
      </c>
      <c r="I16" s="50">
        <v>1.35</v>
      </c>
      <c r="J16" s="50">
        <v>1.25</v>
      </c>
      <c r="K16" s="52">
        <v>-0.1</v>
      </c>
      <c r="L16" s="53">
        <v>202.33333333333334</v>
      </c>
      <c r="M16" s="55"/>
      <c r="N16" s="55"/>
      <c r="O16" s="55"/>
    </row>
    <row r="17" spans="1:15">
      <c r="A17" s="50">
        <v>719</v>
      </c>
      <c r="B17" s="51" t="s">
        <v>11</v>
      </c>
      <c r="C17" s="50">
        <v>88</v>
      </c>
      <c r="D17" s="50">
        <v>86</v>
      </c>
      <c r="E17" s="52">
        <v>-2</v>
      </c>
      <c r="F17" s="50">
        <v>56</v>
      </c>
      <c r="G17" s="50">
        <v>62</v>
      </c>
      <c r="H17" s="52">
        <v>6</v>
      </c>
      <c r="I17" s="50">
        <v>0.9</v>
      </c>
      <c r="J17" s="50">
        <v>1.016</v>
      </c>
      <c r="K17" s="52">
        <v>0.11599999999999999</v>
      </c>
      <c r="L17" s="53">
        <v>198.5</v>
      </c>
      <c r="M17" s="55"/>
      <c r="N17" s="55"/>
      <c r="O17" s="55"/>
    </row>
    <row r="18" spans="1:15">
      <c r="A18" s="50">
        <v>720</v>
      </c>
      <c r="B18" s="51" t="s">
        <v>11</v>
      </c>
      <c r="C18" s="50">
        <v>87</v>
      </c>
      <c r="D18" s="50">
        <v>80.5</v>
      </c>
      <c r="E18" s="52">
        <v>-6.5</v>
      </c>
      <c r="F18" s="50">
        <v>65</v>
      </c>
      <c r="G18" s="50">
        <v>69.5</v>
      </c>
      <c r="H18" s="52">
        <v>4.5</v>
      </c>
      <c r="I18" s="50">
        <v>0.65</v>
      </c>
      <c r="J18" s="50">
        <v>1.0089999999999999</v>
      </c>
      <c r="K18" s="52">
        <v>0.35899999999999987</v>
      </c>
      <c r="L18" s="53">
        <v>193.66666666666666</v>
      </c>
      <c r="M18" s="55"/>
      <c r="N18" s="55"/>
      <c r="O18" s="55"/>
    </row>
    <row r="19" spans="1:15">
      <c r="A19" s="50">
        <v>721</v>
      </c>
      <c r="B19" s="51" t="s">
        <v>11</v>
      </c>
      <c r="C19" s="50">
        <v>76</v>
      </c>
      <c r="D19" s="50">
        <v>67</v>
      </c>
      <c r="E19" s="52">
        <v>-9</v>
      </c>
      <c r="F19" s="50">
        <v>77.5</v>
      </c>
      <c r="G19" s="50">
        <v>46.5</v>
      </c>
      <c r="H19" s="52">
        <v>-31</v>
      </c>
      <c r="I19" s="50">
        <v>1.4</v>
      </c>
      <c r="J19" s="50">
        <v>1.2069999999999999</v>
      </c>
      <c r="K19" s="52">
        <v>-0.19300000000000006</v>
      </c>
      <c r="L19" s="53">
        <v>192.33333333333334</v>
      </c>
      <c r="M19" s="55"/>
      <c r="N19" s="55" t="s">
        <v>187</v>
      </c>
      <c r="O19" s="55" t="s">
        <v>89</v>
      </c>
    </row>
    <row r="20" spans="1:15">
      <c r="A20" s="50">
        <v>722</v>
      </c>
      <c r="B20" s="51" t="s">
        <v>11</v>
      </c>
      <c r="C20" s="50">
        <v>46</v>
      </c>
      <c r="D20" s="50" t="s">
        <v>188</v>
      </c>
      <c r="E20" s="52" t="e">
        <v>#VALUE!</v>
      </c>
      <c r="F20" s="50">
        <v>40</v>
      </c>
      <c r="G20" s="50" t="s">
        <v>188</v>
      </c>
      <c r="H20" s="52" t="e">
        <v>#VALUE!</v>
      </c>
      <c r="I20" s="50">
        <v>0.56999999999999995</v>
      </c>
      <c r="J20" s="56" t="s">
        <v>188</v>
      </c>
      <c r="K20" s="52" t="e">
        <v>#VALUE!</v>
      </c>
      <c r="L20" s="53">
        <v>194</v>
      </c>
      <c r="M20" s="55"/>
      <c r="N20" s="55"/>
      <c r="O20" s="55"/>
    </row>
    <row r="21" spans="1:15">
      <c r="A21" s="50">
        <v>723</v>
      </c>
      <c r="B21" s="51" t="s">
        <v>11</v>
      </c>
      <c r="C21" s="50">
        <v>26</v>
      </c>
      <c r="D21" s="50" t="s">
        <v>188</v>
      </c>
      <c r="E21" s="52" t="e">
        <v>#VALUE!</v>
      </c>
      <c r="F21" s="50">
        <v>27.5</v>
      </c>
      <c r="G21" s="50" t="s">
        <v>188</v>
      </c>
      <c r="H21" s="52" t="e">
        <v>#VALUE!</v>
      </c>
      <c r="I21" s="50">
        <v>0.14000000000000001</v>
      </c>
      <c r="J21" s="56" t="s">
        <v>188</v>
      </c>
      <c r="K21" s="52" t="e">
        <v>#VALUE!</v>
      </c>
      <c r="L21" s="53">
        <v>190</v>
      </c>
      <c r="M21" s="55"/>
      <c r="N21" s="55"/>
      <c r="O21" s="55"/>
    </row>
    <row r="22" spans="1:15">
      <c r="A22" s="50">
        <v>724</v>
      </c>
      <c r="B22" s="51" t="s">
        <v>11</v>
      </c>
      <c r="C22" s="50">
        <v>59</v>
      </c>
      <c r="D22" s="50">
        <v>58</v>
      </c>
      <c r="E22" s="52">
        <v>-1</v>
      </c>
      <c r="F22" s="50">
        <v>73</v>
      </c>
      <c r="G22" s="50">
        <v>56</v>
      </c>
      <c r="H22" s="52">
        <v>-17</v>
      </c>
      <c r="I22" s="50">
        <v>0.74</v>
      </c>
      <c r="J22" s="50">
        <v>1.04</v>
      </c>
      <c r="K22" s="52">
        <v>0.3</v>
      </c>
      <c r="L22" s="53">
        <v>188</v>
      </c>
      <c r="M22" s="55" t="s">
        <v>92</v>
      </c>
      <c r="N22" s="55"/>
      <c r="O22" s="55"/>
    </row>
    <row r="23" spans="1:15">
      <c r="A23" s="50">
        <v>725</v>
      </c>
      <c r="B23" s="51" t="s">
        <v>11</v>
      </c>
      <c r="C23" s="50">
        <v>78</v>
      </c>
      <c r="D23" s="50">
        <v>81</v>
      </c>
      <c r="E23" s="52">
        <v>3</v>
      </c>
      <c r="F23" s="50">
        <v>61.5</v>
      </c>
      <c r="G23" s="50">
        <v>51</v>
      </c>
      <c r="H23" s="52">
        <v>-10.5</v>
      </c>
      <c r="I23" s="50">
        <v>1.1599999999999999</v>
      </c>
      <c r="J23" s="50">
        <v>1.28</v>
      </c>
      <c r="K23" s="52">
        <v>0.12</v>
      </c>
      <c r="L23" s="53">
        <v>190.5</v>
      </c>
      <c r="M23" s="55"/>
      <c r="N23" s="55"/>
      <c r="O23" s="55"/>
    </row>
    <row r="24" spans="1:15">
      <c r="A24" s="50">
        <v>726</v>
      </c>
      <c r="B24" s="51" t="s">
        <v>11</v>
      </c>
      <c r="C24" s="50">
        <v>94</v>
      </c>
      <c r="D24" s="50" t="s">
        <v>188</v>
      </c>
      <c r="E24" s="52" t="e">
        <v>#VALUE!</v>
      </c>
      <c r="F24" s="50">
        <v>118</v>
      </c>
      <c r="G24" s="50" t="s">
        <v>188</v>
      </c>
      <c r="H24" s="52" t="e">
        <v>#VALUE!</v>
      </c>
      <c r="I24" s="50">
        <v>0.96</v>
      </c>
      <c r="J24" s="56" t="s">
        <v>188</v>
      </c>
      <c r="K24" s="52" t="e">
        <v>#VALUE!</v>
      </c>
      <c r="L24" s="53">
        <v>193</v>
      </c>
      <c r="M24" s="55" t="s">
        <v>86</v>
      </c>
      <c r="N24" s="55"/>
      <c r="O24" s="55"/>
    </row>
    <row r="25" spans="1:15">
      <c r="A25" s="50">
        <v>729</v>
      </c>
      <c r="B25" s="51" t="s">
        <v>11</v>
      </c>
      <c r="C25" s="50">
        <v>30</v>
      </c>
      <c r="D25" s="50" t="s">
        <v>188</v>
      </c>
      <c r="E25" s="52" t="e">
        <v>#VALUE!</v>
      </c>
      <c r="F25" s="50">
        <v>33</v>
      </c>
      <c r="G25" s="50" t="s">
        <v>188</v>
      </c>
      <c r="H25" s="52" t="e">
        <v>#VALUE!</v>
      </c>
      <c r="I25" s="50">
        <v>0.37</v>
      </c>
      <c r="J25" s="50" t="s">
        <v>188</v>
      </c>
      <c r="K25" s="52" t="e">
        <v>#VALUE!</v>
      </c>
      <c r="L25" s="53">
        <v>201</v>
      </c>
      <c r="M25" s="55"/>
      <c r="N25" s="55"/>
      <c r="O25" s="55"/>
    </row>
    <row r="26" spans="1:15">
      <c r="A26" s="50">
        <v>732</v>
      </c>
      <c r="B26" s="51" t="s">
        <v>11</v>
      </c>
      <c r="C26" s="50">
        <v>50</v>
      </c>
      <c r="D26" s="50">
        <v>54</v>
      </c>
      <c r="E26" s="52">
        <v>4</v>
      </c>
      <c r="F26" s="50">
        <v>38</v>
      </c>
      <c r="G26" s="50">
        <v>36.5</v>
      </c>
      <c r="H26" s="52">
        <v>-1.5</v>
      </c>
      <c r="I26" s="50">
        <v>0.43</v>
      </c>
      <c r="J26" s="50">
        <v>0.53</v>
      </c>
      <c r="K26" s="52">
        <v>0.1</v>
      </c>
      <c r="L26" s="53">
        <v>201</v>
      </c>
      <c r="M26" s="55"/>
      <c r="N26" s="55"/>
      <c r="O26" s="55"/>
    </row>
    <row r="27" spans="1:15">
      <c r="A27" s="50">
        <v>774</v>
      </c>
      <c r="B27" s="51" t="s">
        <v>11</v>
      </c>
      <c r="C27" s="50"/>
      <c r="D27" s="50">
        <v>122</v>
      </c>
      <c r="E27" s="52">
        <v>122</v>
      </c>
      <c r="F27" s="50"/>
      <c r="G27" s="50">
        <v>85</v>
      </c>
      <c r="H27" s="52">
        <v>85</v>
      </c>
      <c r="I27" s="50"/>
      <c r="J27" s="50">
        <v>1.19</v>
      </c>
      <c r="K27" s="52">
        <v>1.19</v>
      </c>
      <c r="L27" s="53">
        <v>180</v>
      </c>
      <c r="M27" s="55"/>
      <c r="N27" s="55"/>
      <c r="O27" s="55"/>
    </row>
    <row r="28" spans="1:15">
      <c r="A28" s="50">
        <v>805</v>
      </c>
      <c r="B28" s="51" t="s">
        <v>11</v>
      </c>
      <c r="C28" s="50"/>
      <c r="D28" s="50">
        <v>97</v>
      </c>
      <c r="E28" s="52">
        <v>97</v>
      </c>
      <c r="F28" s="50"/>
      <c r="G28" s="50">
        <v>58</v>
      </c>
      <c r="H28" s="52">
        <v>58</v>
      </c>
      <c r="I28" s="50"/>
      <c r="J28" s="50">
        <v>1.1399999999999999</v>
      </c>
      <c r="K28" s="52">
        <v>1.1399999999999999</v>
      </c>
      <c r="L28" s="53">
        <v>196</v>
      </c>
      <c r="M28" s="55"/>
      <c r="N28" s="55"/>
      <c r="O28" s="55"/>
    </row>
    <row r="29" spans="1:15">
      <c r="A29" s="50">
        <v>828</v>
      </c>
      <c r="B29" s="51" t="s">
        <v>11</v>
      </c>
      <c r="C29" s="50"/>
      <c r="D29" s="50">
        <v>67</v>
      </c>
      <c r="E29" s="52">
        <v>67</v>
      </c>
      <c r="F29" s="50"/>
      <c r="G29" s="50">
        <v>55</v>
      </c>
      <c r="H29" s="52">
        <v>55</v>
      </c>
      <c r="I29" s="50"/>
      <c r="J29" s="50">
        <v>0.85</v>
      </c>
      <c r="K29" s="52">
        <v>0.85</v>
      </c>
      <c r="L29" s="53">
        <v>197</v>
      </c>
      <c r="M29" s="55"/>
      <c r="N29" s="55"/>
      <c r="O29" s="55"/>
    </row>
    <row r="30" spans="1:15">
      <c r="A30" s="50">
        <v>832</v>
      </c>
      <c r="B30" s="51" t="s">
        <v>11</v>
      </c>
      <c r="C30" s="50"/>
      <c r="D30" s="50">
        <v>18</v>
      </c>
      <c r="E30" s="52">
        <v>18</v>
      </c>
      <c r="F30" s="50"/>
      <c r="G30" s="50">
        <v>40</v>
      </c>
      <c r="H30" s="52">
        <v>40</v>
      </c>
      <c r="I30" s="50"/>
      <c r="J30" s="50">
        <v>0.30399999999999999</v>
      </c>
      <c r="K30" s="52">
        <v>0.30399999999999999</v>
      </c>
      <c r="L30" s="53">
        <v>205</v>
      </c>
      <c r="M30" s="55"/>
      <c r="N30" s="57" t="s">
        <v>189</v>
      </c>
    </row>
    <row r="31" spans="1:15">
      <c r="A31" s="50">
        <v>838</v>
      </c>
      <c r="B31" s="51" t="s">
        <v>11</v>
      </c>
      <c r="C31" s="50"/>
      <c r="D31" s="50">
        <v>90</v>
      </c>
      <c r="E31" s="52">
        <v>90</v>
      </c>
      <c r="F31" s="50"/>
      <c r="G31" s="50">
        <v>76</v>
      </c>
      <c r="H31" s="52">
        <v>76</v>
      </c>
      <c r="I31" s="50"/>
      <c r="J31" s="50">
        <v>1.07</v>
      </c>
      <c r="K31" s="52">
        <v>1.07</v>
      </c>
      <c r="L31" s="53">
        <v>171</v>
      </c>
      <c r="M31" s="55"/>
      <c r="N31" s="55" t="s">
        <v>87</v>
      </c>
    </row>
    <row r="32" spans="1:15">
      <c r="A32" s="50">
        <v>844</v>
      </c>
      <c r="B32" s="51" t="s">
        <v>11</v>
      </c>
      <c r="C32" s="56"/>
      <c r="D32" s="56">
        <v>66</v>
      </c>
      <c r="E32" s="52">
        <v>66</v>
      </c>
      <c r="F32" s="50"/>
      <c r="G32" s="50">
        <v>65</v>
      </c>
      <c r="H32" s="52">
        <v>65</v>
      </c>
      <c r="I32" s="50"/>
      <c r="J32" s="50">
        <v>0.68</v>
      </c>
      <c r="K32" s="52">
        <v>0.68</v>
      </c>
      <c r="L32" s="53">
        <v>179</v>
      </c>
      <c r="M32" s="55"/>
      <c r="N32" s="55"/>
      <c r="O32" s="55"/>
    </row>
    <row r="33" spans="1:16">
      <c r="A33" s="50">
        <v>847</v>
      </c>
      <c r="B33" s="58" t="s">
        <v>11</v>
      </c>
      <c r="C33" s="56"/>
      <c r="D33" s="59">
        <v>82</v>
      </c>
      <c r="E33" s="52">
        <v>82</v>
      </c>
      <c r="F33" s="56"/>
      <c r="G33" s="50">
        <v>37</v>
      </c>
      <c r="H33" s="52">
        <v>37</v>
      </c>
      <c r="I33" s="56"/>
      <c r="J33" s="50">
        <v>0.50800000000000001</v>
      </c>
      <c r="K33" s="52">
        <v>0.50800000000000001</v>
      </c>
      <c r="L33" s="53"/>
      <c r="M33" s="55"/>
      <c r="N33" s="55"/>
      <c r="O33" s="55"/>
    </row>
    <row r="34" spans="1:16">
      <c r="A34" s="50">
        <v>862</v>
      </c>
      <c r="B34" s="58" t="s">
        <v>11</v>
      </c>
      <c r="C34" s="56"/>
      <c r="D34" s="59">
        <v>87</v>
      </c>
      <c r="E34" s="52">
        <v>87</v>
      </c>
      <c r="F34" s="56"/>
      <c r="G34" s="50">
        <v>70</v>
      </c>
      <c r="H34" s="52">
        <v>70</v>
      </c>
      <c r="I34" s="56"/>
      <c r="J34" s="50">
        <v>1.27</v>
      </c>
      <c r="K34" s="52">
        <v>1.27</v>
      </c>
      <c r="L34" s="53">
        <v>177</v>
      </c>
      <c r="M34" s="55"/>
      <c r="N34" s="55"/>
      <c r="O34" s="55"/>
    </row>
    <row r="35" spans="1:16">
      <c r="A35" s="50">
        <v>863</v>
      </c>
      <c r="B35" s="58" t="s">
        <v>11</v>
      </c>
      <c r="C35" s="56"/>
      <c r="D35" s="59">
        <v>75</v>
      </c>
      <c r="E35" s="52">
        <v>75</v>
      </c>
      <c r="F35" s="56"/>
      <c r="G35" s="50">
        <v>89</v>
      </c>
      <c r="H35" s="52">
        <v>89</v>
      </c>
      <c r="I35" s="56"/>
      <c r="J35" s="50">
        <v>0.84</v>
      </c>
      <c r="K35" s="52">
        <v>0.84</v>
      </c>
      <c r="L35" s="53">
        <v>165</v>
      </c>
      <c r="M35" s="55"/>
      <c r="N35" s="55" t="s">
        <v>88</v>
      </c>
    </row>
    <row r="36" spans="1:16">
      <c r="C36" s="1"/>
      <c r="D36" s="1"/>
      <c r="E36" s="1"/>
    </row>
    <row r="37" spans="1:16">
      <c r="B37" s="36" t="s">
        <v>153</v>
      </c>
      <c r="C37" s="36">
        <f>AVERAGE(C6:C35)</f>
        <v>68.095238095238102</v>
      </c>
      <c r="D37" s="36">
        <f>AVERAGE(D6:D35)</f>
        <v>76.75</v>
      </c>
      <c r="F37" s="36">
        <f>AVERAGE(F6:F35)</f>
        <v>65.071428571428569</v>
      </c>
      <c r="G37" s="36">
        <f>AVERAGE(G6:G35)</f>
        <v>67.90384615384616</v>
      </c>
      <c r="I37" s="36">
        <f>AVERAGE(I6:I35)</f>
        <v>0.93850000000000011</v>
      </c>
      <c r="J37" s="36">
        <f>AVERAGE(J6:J35)</f>
        <v>0.94100000000000017</v>
      </c>
      <c r="L37" s="36">
        <f>AVERAGE(L6:L35)</f>
        <v>191.39080459770116</v>
      </c>
    </row>
    <row r="38" spans="1:16">
      <c r="B38" s="36" t="s">
        <v>154</v>
      </c>
      <c r="C38" s="36">
        <f>STDEV(C6:C35)</f>
        <v>27.316487259354492</v>
      </c>
      <c r="D38" s="36">
        <f>STDEV(D6:D35)</f>
        <v>25.227465191731014</v>
      </c>
      <c r="F38" s="36">
        <f>STDEV(F6:F35)</f>
        <v>33.975463835791011</v>
      </c>
      <c r="G38" s="36">
        <f>STDEV(G6:G35)</f>
        <v>29.669856498058504</v>
      </c>
      <c r="I38" s="36">
        <f>STDEV(I6:I35)</f>
        <v>0.46589218314518777</v>
      </c>
      <c r="J38" s="36">
        <f>STDEV(J6:J35)</f>
        <v>0.31127492671270468</v>
      </c>
      <c r="L38" s="36">
        <f>STDEV(L6:L35)</f>
        <v>9.6970249755841724</v>
      </c>
    </row>
    <row r="39" spans="1:16">
      <c r="B39" s="36" t="s">
        <v>155</v>
      </c>
      <c r="C39" s="36">
        <f>MAX(C6:C35)</f>
        <v>130</v>
      </c>
      <c r="D39" s="36">
        <f>MAX(D6:D35)</f>
        <v>130</v>
      </c>
      <c r="F39" s="36">
        <f>MAX(F6:F35)</f>
        <v>151</v>
      </c>
      <c r="G39" s="36">
        <f>MAX(G6:G35)</f>
        <v>150</v>
      </c>
      <c r="I39" s="36">
        <f>MAX(I6:I35)</f>
        <v>1.83</v>
      </c>
      <c r="J39" s="36">
        <f>MAX(J6:J35)</f>
        <v>1.35</v>
      </c>
      <c r="L39" s="36">
        <f>MAX(L6:L35)</f>
        <v>205</v>
      </c>
    </row>
    <row r="40" spans="1:16">
      <c r="B40" s="36" t="s">
        <v>156</v>
      </c>
      <c r="C40" s="36">
        <f>MIN(C6:C35)</f>
        <v>26</v>
      </c>
      <c r="D40" s="36">
        <f>MIN(D6:D35)</f>
        <v>18</v>
      </c>
      <c r="F40" s="36">
        <f>MIN(F6:F35)</f>
        <v>27.5</v>
      </c>
      <c r="G40" s="36">
        <f>MIN(G6:G35)</f>
        <v>36</v>
      </c>
      <c r="I40" s="36">
        <f>MIN(I6:I35)</f>
        <v>0.14000000000000001</v>
      </c>
      <c r="J40" s="36">
        <f>MIN(J6:J35)</f>
        <v>0.30399999999999999</v>
      </c>
      <c r="L40" s="36">
        <f>MIN(L6:L35)</f>
        <v>165</v>
      </c>
    </row>
    <row r="42" spans="1:16">
      <c r="A42"/>
      <c r="B42"/>
      <c r="C42"/>
      <c r="D42"/>
      <c r="E42"/>
      <c r="F42"/>
      <c r="G42"/>
      <c r="H42"/>
      <c r="I42"/>
      <c r="J42"/>
      <c r="K42"/>
      <c r="L42"/>
      <c r="M42"/>
      <c r="N42"/>
      <c r="O42"/>
      <c r="P42"/>
    </row>
    <row r="43" spans="1:16">
      <c r="A43"/>
      <c r="B43"/>
      <c r="C43"/>
      <c r="D43"/>
      <c r="E43"/>
      <c r="F43"/>
      <c r="G43"/>
      <c r="H43"/>
      <c r="I43"/>
      <c r="J43"/>
      <c r="K43"/>
      <c r="L43"/>
      <c r="M43"/>
      <c r="N43"/>
      <c r="O43"/>
      <c r="P43"/>
    </row>
    <row r="44" spans="1:16">
      <c r="A44"/>
      <c r="B44"/>
      <c r="C44"/>
      <c r="D44"/>
      <c r="E44"/>
      <c r="F44"/>
      <c r="G44"/>
      <c r="H44"/>
      <c r="I44"/>
      <c r="J44"/>
      <c r="K44"/>
      <c r="L44"/>
      <c r="M44"/>
      <c r="N44"/>
      <c r="O44"/>
      <c r="P44"/>
    </row>
    <row r="45" spans="1:16">
      <c r="A45"/>
      <c r="B45"/>
      <c r="C45"/>
      <c r="D45"/>
      <c r="E45"/>
      <c r="F45"/>
      <c r="G45"/>
      <c r="H45"/>
      <c r="I45"/>
      <c r="J45"/>
      <c r="K45"/>
      <c r="L45"/>
      <c r="M45"/>
      <c r="N45"/>
      <c r="O45"/>
      <c r="P45"/>
    </row>
    <row r="46" spans="1:16">
      <c r="A46"/>
      <c r="B46"/>
      <c r="C46"/>
      <c r="D46"/>
      <c r="E46"/>
      <c r="F46"/>
      <c r="G46"/>
      <c r="H46"/>
      <c r="I46"/>
      <c r="J46"/>
      <c r="K46"/>
      <c r="L46"/>
      <c r="M46"/>
      <c r="N46"/>
      <c r="O46"/>
      <c r="P46"/>
    </row>
    <row r="47" spans="1:16">
      <c r="A47"/>
      <c r="B47"/>
      <c r="C47"/>
      <c r="D47"/>
      <c r="E47"/>
      <c r="F47"/>
      <c r="G47"/>
      <c r="H47"/>
      <c r="I47"/>
      <c r="J47"/>
      <c r="K47"/>
      <c r="L47"/>
      <c r="M47"/>
      <c r="N47"/>
      <c r="O47"/>
      <c r="P47"/>
    </row>
    <row r="48" spans="1:16">
      <c r="A48"/>
      <c r="B48"/>
      <c r="C48"/>
      <c r="D48"/>
      <c r="E48"/>
      <c r="F48"/>
      <c r="G48"/>
      <c r="H48"/>
      <c r="I48"/>
      <c r="J48"/>
      <c r="K48"/>
      <c r="L48"/>
      <c r="M48"/>
      <c r="N48"/>
      <c r="O48"/>
      <c r="P48"/>
    </row>
    <row r="49" spans="1:16">
      <c r="A49"/>
      <c r="B49"/>
      <c r="C49"/>
      <c r="D49"/>
      <c r="E49"/>
      <c r="F49"/>
      <c r="G49"/>
      <c r="H49"/>
      <c r="I49"/>
      <c r="J49"/>
      <c r="K49"/>
      <c r="L49"/>
      <c r="M49"/>
      <c r="N49"/>
      <c r="O49"/>
      <c r="P49"/>
    </row>
    <row r="50" spans="1:16">
      <c r="A50"/>
      <c r="B50"/>
      <c r="C50"/>
      <c r="D50"/>
      <c r="E50"/>
      <c r="F50"/>
      <c r="G50"/>
      <c r="H50"/>
      <c r="I50"/>
      <c r="J50"/>
      <c r="K50"/>
      <c r="L50"/>
      <c r="M50"/>
      <c r="N50"/>
      <c r="O50"/>
      <c r="P50"/>
    </row>
    <row r="51" spans="1:16">
      <c r="A51"/>
      <c r="B51"/>
      <c r="C51"/>
      <c r="D51"/>
      <c r="E51"/>
      <c r="F51"/>
      <c r="G51"/>
      <c r="H51"/>
      <c r="I51"/>
      <c r="J51"/>
      <c r="K51"/>
      <c r="L51"/>
      <c r="M51"/>
      <c r="N51"/>
      <c r="O51"/>
      <c r="P51"/>
    </row>
    <row r="52" spans="1:16">
      <c r="A52"/>
      <c r="B52"/>
      <c r="C52"/>
      <c r="D52"/>
      <c r="E52"/>
      <c r="F52"/>
      <c r="G52"/>
      <c r="H52"/>
      <c r="I52"/>
      <c r="J52"/>
      <c r="K52"/>
      <c r="L52"/>
      <c r="M52"/>
      <c r="N52"/>
      <c r="O52"/>
      <c r="P52"/>
    </row>
    <row r="53" spans="1:16">
      <c r="A53"/>
      <c r="B53"/>
      <c r="C53"/>
      <c r="D53"/>
      <c r="E53"/>
      <c r="F53"/>
      <c r="G53"/>
      <c r="H53"/>
      <c r="I53"/>
      <c r="J53"/>
      <c r="K53"/>
      <c r="L53"/>
      <c r="M53"/>
      <c r="N53"/>
      <c r="O53"/>
      <c r="P53"/>
    </row>
    <row r="54" spans="1:16">
      <c r="A54"/>
      <c r="B54"/>
      <c r="C54"/>
      <c r="D54"/>
      <c r="E54"/>
      <c r="F54"/>
      <c r="G54"/>
      <c r="H54"/>
      <c r="I54"/>
      <c r="J54"/>
      <c r="K54"/>
      <c r="L54"/>
      <c r="M54"/>
      <c r="N54"/>
      <c r="O54"/>
      <c r="P54"/>
    </row>
    <row r="55" spans="1:16">
      <c r="A55"/>
      <c r="B55"/>
      <c r="C55"/>
      <c r="D55"/>
      <c r="E55"/>
      <c r="F55"/>
      <c r="G55"/>
      <c r="H55"/>
      <c r="I55"/>
      <c r="J55"/>
      <c r="K55"/>
      <c r="L55"/>
      <c r="M55"/>
      <c r="N55"/>
      <c r="O55"/>
      <c r="P55"/>
    </row>
    <row r="56" spans="1:16">
      <c r="A56"/>
      <c r="B56"/>
      <c r="C56"/>
      <c r="D56"/>
      <c r="E56"/>
      <c r="F56"/>
      <c r="G56"/>
      <c r="H56"/>
      <c r="I56"/>
      <c r="J56"/>
      <c r="K56"/>
      <c r="L56"/>
      <c r="M56"/>
      <c r="N56"/>
      <c r="O56"/>
      <c r="P56"/>
    </row>
    <row r="57" spans="1:16">
      <c r="A57"/>
      <c r="B57"/>
      <c r="C57"/>
      <c r="D57"/>
      <c r="E57"/>
      <c r="F57"/>
      <c r="G57"/>
      <c r="H57"/>
      <c r="I57"/>
      <c r="J57"/>
      <c r="K57"/>
      <c r="L57"/>
      <c r="M57"/>
      <c r="N57"/>
      <c r="O57"/>
      <c r="P57"/>
    </row>
    <row r="58" spans="1:16">
      <c r="A58"/>
      <c r="B58"/>
      <c r="C58"/>
      <c r="D58"/>
      <c r="E58"/>
      <c r="F58"/>
      <c r="G58"/>
      <c r="H58"/>
      <c r="I58"/>
      <c r="J58"/>
      <c r="K58"/>
      <c r="L58"/>
      <c r="M58"/>
      <c r="N58"/>
      <c r="O58"/>
      <c r="P58"/>
    </row>
    <row r="59" spans="1:16">
      <c r="A59"/>
      <c r="B59"/>
      <c r="C59"/>
      <c r="D59"/>
      <c r="E59"/>
      <c r="F59"/>
      <c r="G59"/>
      <c r="H59"/>
      <c r="I59"/>
      <c r="J59"/>
      <c r="K59"/>
      <c r="L59"/>
      <c r="M59"/>
      <c r="N59"/>
      <c r="O59"/>
      <c r="P59"/>
    </row>
    <row r="60" spans="1:16">
      <c r="A60"/>
      <c r="B60"/>
      <c r="C60"/>
      <c r="D60"/>
      <c r="E60"/>
      <c r="F60"/>
      <c r="G60"/>
      <c r="H60"/>
      <c r="I60"/>
      <c r="J60"/>
      <c r="K60"/>
      <c r="L60"/>
      <c r="M60"/>
      <c r="N60"/>
      <c r="O60"/>
      <c r="P60"/>
    </row>
    <row r="61" spans="1:16">
      <c r="A61"/>
      <c r="B61"/>
      <c r="C61"/>
      <c r="D61"/>
      <c r="E61"/>
      <c r="F61"/>
      <c r="G61"/>
      <c r="H61"/>
      <c r="I61"/>
      <c r="J61"/>
      <c r="K61"/>
      <c r="L61"/>
      <c r="M61"/>
      <c r="N61"/>
      <c r="O61"/>
      <c r="P61"/>
    </row>
    <row r="62" spans="1:16">
      <c r="A62"/>
      <c r="B62"/>
      <c r="C62"/>
      <c r="D62"/>
      <c r="E62"/>
      <c r="F62"/>
      <c r="G62"/>
      <c r="H62"/>
      <c r="I62"/>
      <c r="J62"/>
      <c r="K62"/>
      <c r="L62"/>
      <c r="M62"/>
      <c r="N62"/>
      <c r="O62"/>
      <c r="P62"/>
    </row>
    <row r="63" spans="1:16">
      <c r="A63"/>
      <c r="B63"/>
      <c r="C63"/>
      <c r="D63"/>
      <c r="E63"/>
      <c r="F63"/>
      <c r="G63"/>
      <c r="H63"/>
      <c r="I63"/>
      <c r="J63"/>
      <c r="K63"/>
      <c r="L63"/>
      <c r="M63"/>
      <c r="N63"/>
      <c r="O63"/>
      <c r="P63"/>
    </row>
    <row r="64" spans="1:16">
      <c r="A64"/>
      <c r="B64"/>
      <c r="C64"/>
      <c r="D64"/>
      <c r="E64"/>
      <c r="F64"/>
      <c r="G64"/>
      <c r="H64"/>
      <c r="I64"/>
      <c r="J64"/>
      <c r="K64"/>
      <c r="L64"/>
      <c r="M64"/>
      <c r="N64"/>
      <c r="O64"/>
      <c r="P64"/>
    </row>
    <row r="65" spans="1:16">
      <c r="A65"/>
      <c r="B65"/>
      <c r="C65"/>
      <c r="D65"/>
      <c r="E65"/>
      <c r="F65"/>
      <c r="G65"/>
      <c r="H65"/>
      <c r="I65"/>
      <c r="J65"/>
      <c r="K65"/>
      <c r="L65"/>
      <c r="M65"/>
      <c r="N65"/>
      <c r="O65"/>
      <c r="P65"/>
    </row>
    <row r="66" spans="1:16">
      <c r="A66"/>
      <c r="B66"/>
      <c r="C66"/>
      <c r="D66"/>
      <c r="E66"/>
      <c r="F66"/>
      <c r="G66"/>
      <c r="H66"/>
      <c r="I66"/>
      <c r="J66"/>
      <c r="K66"/>
      <c r="L66"/>
      <c r="M66"/>
      <c r="N66"/>
      <c r="O66"/>
      <c r="P66"/>
    </row>
    <row r="67" spans="1:16">
      <c r="A67"/>
      <c r="B67"/>
      <c r="C67"/>
      <c r="D67"/>
      <c r="E67"/>
      <c r="F67"/>
      <c r="G67"/>
      <c r="H67"/>
      <c r="I67"/>
      <c r="J67"/>
      <c r="K67"/>
      <c r="L67"/>
      <c r="M67"/>
      <c r="N67"/>
      <c r="O67"/>
      <c r="P67"/>
    </row>
    <row r="68" spans="1:16">
      <c r="A68"/>
      <c r="B68"/>
      <c r="C68"/>
      <c r="D68"/>
      <c r="E68"/>
      <c r="F68"/>
      <c r="G68"/>
      <c r="H68"/>
      <c r="I68"/>
      <c r="J68"/>
      <c r="K68"/>
      <c r="L68"/>
      <c r="M68"/>
      <c r="N68"/>
      <c r="O68"/>
      <c r="P68"/>
    </row>
    <row r="69" spans="1:16">
      <c r="A69"/>
      <c r="B69"/>
      <c r="C69"/>
      <c r="D69"/>
      <c r="E69"/>
      <c r="F69"/>
      <c r="G69"/>
      <c r="H69"/>
      <c r="I69"/>
      <c r="J69"/>
      <c r="K69"/>
      <c r="L69"/>
      <c r="M69"/>
      <c r="N69"/>
      <c r="O69"/>
      <c r="P69"/>
    </row>
    <row r="70" spans="1:16">
      <c r="A70"/>
      <c r="B70"/>
      <c r="C70"/>
      <c r="D70"/>
      <c r="E70"/>
      <c r="F70"/>
      <c r="G70"/>
      <c r="H70"/>
      <c r="I70"/>
      <c r="J70"/>
      <c r="K70"/>
      <c r="L70"/>
      <c r="M70"/>
      <c r="N70"/>
      <c r="O70"/>
      <c r="P70"/>
    </row>
    <row r="71" spans="1:16">
      <c r="A71"/>
      <c r="B71"/>
      <c r="C71"/>
      <c r="D71"/>
      <c r="E71"/>
      <c r="F71"/>
      <c r="G71"/>
      <c r="H71"/>
      <c r="I71"/>
      <c r="J71"/>
      <c r="K71"/>
      <c r="L71"/>
      <c r="M71"/>
      <c r="N71"/>
      <c r="O71"/>
      <c r="P71"/>
    </row>
    <row r="72" spans="1:16">
      <c r="A72"/>
      <c r="B72"/>
      <c r="C72"/>
      <c r="D72"/>
      <c r="E72"/>
      <c r="F72"/>
      <c r="G72"/>
      <c r="H72"/>
      <c r="I72"/>
      <c r="J72"/>
      <c r="K72"/>
      <c r="L72"/>
      <c r="M72"/>
      <c r="N72"/>
      <c r="O72"/>
      <c r="P72"/>
    </row>
    <row r="73" spans="1:16">
      <c r="A73"/>
      <c r="B73"/>
      <c r="C73"/>
      <c r="D73"/>
      <c r="E73"/>
      <c r="F73"/>
      <c r="G73"/>
      <c r="H73"/>
      <c r="I73"/>
      <c r="J73"/>
      <c r="K73"/>
      <c r="L73"/>
      <c r="M73"/>
      <c r="N73"/>
      <c r="O73"/>
      <c r="P73"/>
    </row>
    <row r="74" spans="1:16">
      <c r="A74"/>
      <c r="B74"/>
      <c r="C74"/>
      <c r="D74"/>
      <c r="E74"/>
      <c r="F74"/>
      <c r="G74"/>
      <c r="H74"/>
      <c r="I74"/>
      <c r="J74"/>
      <c r="K74"/>
      <c r="L74"/>
      <c r="M74"/>
      <c r="N74"/>
      <c r="O74"/>
      <c r="P74"/>
    </row>
    <row r="75" spans="1:16">
      <c r="A75"/>
      <c r="B75"/>
      <c r="C75"/>
      <c r="D75"/>
      <c r="E75"/>
      <c r="F75"/>
      <c r="G75"/>
      <c r="H75"/>
      <c r="I75"/>
      <c r="J75"/>
      <c r="K75"/>
      <c r="L75"/>
      <c r="M75"/>
      <c r="N75"/>
      <c r="O75"/>
      <c r="P75"/>
    </row>
    <row r="76" spans="1:16">
      <c r="A76"/>
      <c r="B76"/>
      <c r="C76"/>
      <c r="D76"/>
      <c r="E76"/>
      <c r="F76"/>
      <c r="G76"/>
      <c r="H76"/>
      <c r="I76"/>
      <c r="J76"/>
      <c r="K76"/>
      <c r="L76"/>
      <c r="M76"/>
      <c r="N76"/>
      <c r="O76"/>
      <c r="P76"/>
    </row>
    <row r="77" spans="1:16">
      <c r="A77"/>
      <c r="B77"/>
      <c r="C77"/>
      <c r="D77"/>
      <c r="E77"/>
      <c r="F77"/>
      <c r="G77"/>
      <c r="H77"/>
      <c r="I77"/>
      <c r="J77"/>
      <c r="K77"/>
      <c r="L77"/>
      <c r="M77"/>
      <c r="N77"/>
      <c r="O77"/>
      <c r="P77"/>
    </row>
    <row r="78" spans="1:16">
      <c r="A78"/>
      <c r="B78"/>
      <c r="C78"/>
      <c r="D78"/>
      <c r="E78"/>
      <c r="F78"/>
      <c r="G78"/>
      <c r="H78"/>
      <c r="I78"/>
      <c r="J78"/>
      <c r="K78"/>
      <c r="L78"/>
      <c r="M78"/>
      <c r="N78"/>
      <c r="O78"/>
      <c r="P78"/>
    </row>
    <row r="79" spans="1:16">
      <c r="A79"/>
      <c r="B79"/>
      <c r="C79"/>
      <c r="D79"/>
      <c r="E79"/>
      <c r="F79"/>
      <c r="G79"/>
      <c r="H79"/>
      <c r="I79"/>
      <c r="J79"/>
      <c r="K79"/>
      <c r="L79"/>
      <c r="M79"/>
      <c r="N79"/>
      <c r="O79"/>
      <c r="P79"/>
    </row>
    <row r="80" spans="1:16">
      <c r="A80"/>
      <c r="B80"/>
      <c r="C80"/>
      <c r="D80"/>
      <c r="E80"/>
      <c r="F80"/>
      <c r="G80"/>
      <c r="H80"/>
      <c r="I80"/>
      <c r="J80"/>
      <c r="K80"/>
      <c r="L80"/>
      <c r="M80"/>
      <c r="N80"/>
      <c r="O80"/>
      <c r="P80"/>
    </row>
    <row r="81" spans="1:16">
      <c r="A81"/>
      <c r="B81"/>
      <c r="C81"/>
      <c r="D81"/>
      <c r="E81"/>
      <c r="F81"/>
      <c r="G81"/>
      <c r="H81"/>
      <c r="I81"/>
      <c r="J81"/>
      <c r="K81"/>
      <c r="L81"/>
      <c r="M81"/>
      <c r="N81"/>
      <c r="O81"/>
      <c r="P81"/>
    </row>
    <row r="82" spans="1:16">
      <c r="A82"/>
      <c r="B82"/>
      <c r="C82"/>
      <c r="D82"/>
      <c r="E82"/>
      <c r="F82"/>
      <c r="G82"/>
      <c r="H82"/>
      <c r="I82"/>
      <c r="J82"/>
      <c r="K82"/>
      <c r="L82"/>
      <c r="M82"/>
      <c r="N82"/>
      <c r="O82"/>
      <c r="P82"/>
    </row>
    <row r="83" spans="1:16">
      <c r="A83"/>
      <c r="B83"/>
      <c r="C83"/>
      <c r="D83"/>
      <c r="E83"/>
      <c r="F83"/>
      <c r="G83"/>
      <c r="H83"/>
      <c r="I83"/>
      <c r="J83"/>
      <c r="K83"/>
      <c r="L83"/>
      <c r="M83"/>
      <c r="N83"/>
      <c r="O83"/>
      <c r="P83"/>
    </row>
    <row r="84" spans="1:16">
      <c r="A84"/>
      <c r="B84"/>
      <c r="C84"/>
      <c r="D84"/>
      <c r="E84"/>
      <c r="F84"/>
      <c r="G84"/>
      <c r="H84"/>
      <c r="I84"/>
      <c r="J84"/>
      <c r="K84"/>
      <c r="L84"/>
      <c r="M84"/>
      <c r="N84"/>
      <c r="O84"/>
      <c r="P84"/>
    </row>
    <row r="85" spans="1:16">
      <c r="A85"/>
      <c r="B85"/>
      <c r="C85"/>
      <c r="D85"/>
      <c r="E85"/>
      <c r="F85"/>
      <c r="G85"/>
      <c r="H85"/>
      <c r="I85"/>
      <c r="J85"/>
      <c r="K85"/>
      <c r="L85"/>
      <c r="M85"/>
      <c r="N85"/>
      <c r="O85"/>
      <c r="P85"/>
    </row>
    <row r="86" spans="1:16">
      <c r="C86" s="2"/>
      <c r="D86" s="2"/>
    </row>
    <row r="87" spans="1:16">
      <c r="C87" s="2"/>
      <c r="D87" s="2"/>
    </row>
    <row r="88" spans="1:16">
      <c r="C88" s="2"/>
      <c r="D88" s="2"/>
    </row>
    <row r="89" spans="1:16">
      <c r="C89" s="2"/>
      <c r="D89" s="2"/>
    </row>
    <row r="90" spans="1:16">
      <c r="C90" s="2"/>
      <c r="D90" s="2"/>
    </row>
    <row r="91" spans="1:16">
      <c r="C91" s="2"/>
      <c r="D91" s="2"/>
    </row>
    <row r="92" spans="1:16">
      <c r="C92" s="2"/>
      <c r="D92" s="2"/>
    </row>
    <row r="93" spans="1:16">
      <c r="C93" s="2"/>
      <c r="D93" s="2"/>
    </row>
    <row r="94" spans="1:16">
      <c r="C94" s="2"/>
      <c r="D94" s="2"/>
    </row>
    <row r="95" spans="1:16">
      <c r="C95" s="2"/>
      <c r="D95" s="2"/>
    </row>
    <row r="96" spans="1:16">
      <c r="C96" s="2"/>
      <c r="D96" s="2"/>
    </row>
    <row r="97" spans="3:4">
      <c r="C97" s="2"/>
      <c r="D97" s="2"/>
    </row>
    <row r="98" spans="3:4">
      <c r="C98" s="2"/>
      <c r="D98" s="2"/>
    </row>
    <row r="99" spans="3:4">
      <c r="C99" s="2"/>
      <c r="D99" s="2"/>
    </row>
    <row r="100" spans="3:4">
      <c r="C100" s="2"/>
      <c r="D100" s="2"/>
    </row>
    <row r="101" spans="3:4">
      <c r="C101" s="2"/>
      <c r="D101" s="2"/>
    </row>
    <row r="102" spans="3:4">
      <c r="C102" s="2"/>
      <c r="D102" s="2"/>
    </row>
    <row r="103" spans="3:4">
      <c r="C103" s="2"/>
      <c r="D103" s="2"/>
    </row>
    <row r="104" spans="3:4">
      <c r="C104" s="2"/>
      <c r="D104" s="2"/>
    </row>
    <row r="105" spans="3:4">
      <c r="C105" s="2"/>
      <c r="D105" s="2"/>
    </row>
    <row r="106" spans="3:4">
      <c r="C106" s="2"/>
      <c r="D106" s="2"/>
    </row>
    <row r="107" spans="3:4">
      <c r="C107" s="2"/>
      <c r="D107" s="2"/>
    </row>
    <row r="108" spans="3:4">
      <c r="C108" s="2"/>
      <c r="D108" s="2"/>
    </row>
    <row r="109" spans="3:4">
      <c r="C109" s="2"/>
      <c r="D109" s="2"/>
    </row>
    <row r="110" spans="3:4">
      <c r="C110" s="2"/>
      <c r="D110" s="2"/>
    </row>
    <row r="111" spans="3:4">
      <c r="C111" s="2"/>
      <c r="D111" s="2"/>
    </row>
    <row r="112" spans="3:4">
      <c r="C112" s="2"/>
      <c r="D112" s="2"/>
    </row>
    <row r="113" spans="3:4">
      <c r="C113" s="2"/>
      <c r="D113" s="2"/>
    </row>
    <row r="114" spans="3:4">
      <c r="C114" s="2"/>
      <c r="D114" s="2"/>
    </row>
    <row r="115" spans="3:4">
      <c r="C115" s="2"/>
      <c r="D115" s="2"/>
    </row>
    <row r="116" spans="3:4">
      <c r="C116" s="2"/>
      <c r="D116" s="2"/>
    </row>
    <row r="117" spans="3:4">
      <c r="C117" s="2"/>
      <c r="D117" s="2"/>
    </row>
    <row r="118" spans="3:4">
      <c r="C118" s="2"/>
      <c r="D118" s="2"/>
    </row>
    <row r="119" spans="3:4">
      <c r="C119" s="2"/>
      <c r="D119" s="2"/>
    </row>
    <row r="120" spans="3:4">
      <c r="C120" s="2"/>
      <c r="D120" s="2"/>
    </row>
    <row r="121" spans="3:4">
      <c r="C121" s="2"/>
      <c r="D121" s="2"/>
    </row>
    <row r="122" spans="3:4">
      <c r="C122" s="2"/>
      <c r="D122" s="2"/>
    </row>
    <row r="123" spans="3:4">
      <c r="C123" s="2"/>
      <c r="D123" s="2"/>
    </row>
  </sheetData>
  <phoneticPr fontId="5" type="noConversion"/>
  <printOptions gridLines="1" gridLinesSet="0"/>
  <pageMargins left="0.75" right="0.75" top="1" bottom="1" header="0.5" footer="0.5"/>
  <pageSetup paperSize="9" orientation="portrait" horizontalDpi="1200" verticalDpi="1200" r:id="rId1"/>
  <headerFooter alignWithMargins="0">
    <oddHeader>&amp;A</oddHeader>
    <oddFooter>Page &amp;P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>
  <dimension ref="A1:T44"/>
  <sheetViews>
    <sheetView workbookViewId="0"/>
  </sheetViews>
  <sheetFormatPr baseColWidth="10" defaultColWidth="9.140625" defaultRowHeight="12.75"/>
  <cols>
    <col min="1" max="21" width="6" customWidth="1"/>
  </cols>
  <sheetData>
    <row r="1" spans="1:20">
      <c r="A1" s="36" t="s">
        <v>190</v>
      </c>
      <c r="C1" s="36" t="s">
        <v>191</v>
      </c>
      <c r="D1" s="36" t="s">
        <v>192</v>
      </c>
      <c r="E1" s="36"/>
      <c r="F1" s="36" t="s">
        <v>191</v>
      </c>
      <c r="G1" s="36"/>
      <c r="H1" s="36" t="s">
        <v>193</v>
      </c>
      <c r="I1" s="36"/>
      <c r="J1" s="36" t="s">
        <v>191</v>
      </c>
      <c r="K1" s="36" t="s">
        <v>194</v>
      </c>
      <c r="L1" s="36"/>
      <c r="M1" s="36" t="s">
        <v>191</v>
      </c>
      <c r="N1" s="36"/>
      <c r="O1" s="1" t="s">
        <v>195</v>
      </c>
      <c r="P1" s="36"/>
      <c r="Q1" s="36" t="s">
        <v>191</v>
      </c>
      <c r="R1" t="s">
        <v>196</v>
      </c>
      <c r="T1" s="36" t="s">
        <v>191</v>
      </c>
    </row>
    <row r="2" spans="1:20">
      <c r="A2" s="1">
        <v>130</v>
      </c>
      <c r="B2" t="s">
        <v>197</v>
      </c>
      <c r="C2" s="36">
        <v>1</v>
      </c>
      <c r="D2" s="1">
        <v>130</v>
      </c>
      <c r="E2" t="s">
        <v>197</v>
      </c>
      <c r="F2" s="36">
        <v>2</v>
      </c>
      <c r="G2" s="36"/>
      <c r="H2" s="1">
        <v>151</v>
      </c>
      <c r="I2" t="s">
        <v>198</v>
      </c>
      <c r="J2" s="36">
        <v>1</v>
      </c>
      <c r="K2" s="1">
        <v>150</v>
      </c>
      <c r="L2" t="s">
        <v>198</v>
      </c>
      <c r="M2" s="36">
        <v>1</v>
      </c>
      <c r="N2" s="36"/>
      <c r="O2" s="1">
        <v>1.83</v>
      </c>
      <c r="P2" t="s">
        <v>199</v>
      </c>
      <c r="Q2" s="23">
        <v>2</v>
      </c>
      <c r="R2" s="1">
        <v>1.35</v>
      </c>
      <c r="S2" t="s">
        <v>199</v>
      </c>
      <c r="T2">
        <v>0</v>
      </c>
    </row>
    <row r="3" spans="1:20">
      <c r="A3" s="1">
        <v>119</v>
      </c>
      <c r="B3" t="s">
        <v>200</v>
      </c>
      <c r="C3" s="36">
        <v>1</v>
      </c>
      <c r="D3" s="1">
        <v>122</v>
      </c>
      <c r="E3" t="s">
        <v>200</v>
      </c>
      <c r="F3" s="36">
        <v>3</v>
      </c>
      <c r="G3" s="36"/>
      <c r="H3" s="1">
        <v>118</v>
      </c>
      <c r="I3" t="s">
        <v>201</v>
      </c>
      <c r="J3" s="36">
        <v>0</v>
      </c>
      <c r="K3" s="1">
        <v>140</v>
      </c>
      <c r="L3" t="s">
        <v>201</v>
      </c>
      <c r="M3" s="36">
        <v>1</v>
      </c>
      <c r="N3" s="36"/>
      <c r="O3" s="1">
        <v>1.79</v>
      </c>
      <c r="P3" t="s">
        <v>202</v>
      </c>
      <c r="Q3" s="23">
        <v>3</v>
      </c>
      <c r="R3" s="1">
        <v>1.335</v>
      </c>
      <c r="S3" t="s">
        <v>202</v>
      </c>
      <c r="T3">
        <v>4</v>
      </c>
    </row>
    <row r="4" spans="1:20">
      <c r="A4" s="1">
        <v>98</v>
      </c>
      <c r="B4" t="s">
        <v>203</v>
      </c>
      <c r="C4" s="36">
        <v>4</v>
      </c>
      <c r="D4" s="1">
        <v>120</v>
      </c>
      <c r="E4" t="s">
        <v>203</v>
      </c>
      <c r="F4" s="36">
        <v>9</v>
      </c>
      <c r="G4" s="36"/>
      <c r="H4" s="1">
        <v>117</v>
      </c>
      <c r="I4" t="s">
        <v>204</v>
      </c>
      <c r="J4" s="36">
        <v>3</v>
      </c>
      <c r="K4" s="1">
        <v>121</v>
      </c>
      <c r="L4" t="s">
        <v>204</v>
      </c>
      <c r="M4" s="36">
        <v>1</v>
      </c>
      <c r="N4" s="36"/>
      <c r="O4" s="1">
        <v>1.4</v>
      </c>
      <c r="P4" t="s">
        <v>205</v>
      </c>
      <c r="Q4" s="23">
        <v>3</v>
      </c>
      <c r="R4" s="1">
        <v>1.28</v>
      </c>
      <c r="S4" t="s">
        <v>205</v>
      </c>
      <c r="T4">
        <v>10</v>
      </c>
    </row>
    <row r="5" spans="1:20">
      <c r="A5" s="1">
        <v>94</v>
      </c>
      <c r="B5" t="s">
        <v>206</v>
      </c>
      <c r="C5" s="36">
        <v>4</v>
      </c>
      <c r="D5" s="1">
        <v>104</v>
      </c>
      <c r="E5" t="s">
        <v>206</v>
      </c>
      <c r="F5" s="36">
        <v>7</v>
      </c>
      <c r="G5" s="36"/>
      <c r="H5" s="1">
        <v>104</v>
      </c>
      <c r="I5" t="s">
        <v>207</v>
      </c>
      <c r="J5" s="36">
        <v>3</v>
      </c>
      <c r="K5" s="1">
        <v>89</v>
      </c>
      <c r="L5" t="s">
        <v>207</v>
      </c>
      <c r="M5" s="36">
        <v>5</v>
      </c>
      <c r="N5" s="36"/>
      <c r="O5" s="1">
        <v>1.4</v>
      </c>
      <c r="P5" t="s">
        <v>208</v>
      </c>
      <c r="Q5" s="23">
        <v>5</v>
      </c>
      <c r="R5" s="1">
        <v>1.27</v>
      </c>
      <c r="S5" t="s">
        <v>208</v>
      </c>
      <c r="T5">
        <v>4</v>
      </c>
    </row>
    <row r="6" spans="1:20">
      <c r="A6" s="1">
        <v>88</v>
      </c>
      <c r="B6" t="s">
        <v>209</v>
      </c>
      <c r="C6" s="36">
        <v>9</v>
      </c>
      <c r="D6" s="1">
        <v>97</v>
      </c>
      <c r="E6" t="s">
        <v>209</v>
      </c>
      <c r="F6" s="36">
        <v>6</v>
      </c>
      <c r="G6" s="36"/>
      <c r="H6" s="1">
        <v>95</v>
      </c>
      <c r="I6" t="s">
        <v>210</v>
      </c>
      <c r="J6" s="36">
        <v>7</v>
      </c>
      <c r="K6" s="1">
        <v>85</v>
      </c>
      <c r="L6" t="s">
        <v>210</v>
      </c>
      <c r="M6" s="36">
        <v>11</v>
      </c>
      <c r="N6" s="36"/>
      <c r="O6" s="1">
        <v>1.35</v>
      </c>
      <c r="P6" t="s">
        <v>211</v>
      </c>
      <c r="Q6" s="23">
        <v>3</v>
      </c>
      <c r="R6" s="1">
        <v>1.25</v>
      </c>
      <c r="S6" t="s">
        <v>211</v>
      </c>
      <c r="T6">
        <v>6</v>
      </c>
    </row>
    <row r="7" spans="1:20">
      <c r="A7" s="1">
        <v>87</v>
      </c>
      <c r="B7" t="s">
        <v>212</v>
      </c>
      <c r="C7" s="36">
        <v>2</v>
      </c>
      <c r="D7" s="1">
        <v>94</v>
      </c>
      <c r="E7" t="s">
        <v>212</v>
      </c>
      <c r="F7" s="36">
        <v>0</v>
      </c>
      <c r="G7" s="36"/>
      <c r="H7" s="1">
        <v>77.5</v>
      </c>
      <c r="I7" t="s">
        <v>213</v>
      </c>
      <c r="J7" s="36">
        <v>7</v>
      </c>
      <c r="K7" s="1">
        <v>78</v>
      </c>
      <c r="L7" t="s">
        <v>213</v>
      </c>
      <c r="M7" s="36">
        <v>7</v>
      </c>
      <c r="N7" s="36"/>
      <c r="O7" s="1">
        <v>1.18</v>
      </c>
      <c r="P7" t="s">
        <v>214</v>
      </c>
      <c r="Q7" s="23">
        <v>3</v>
      </c>
      <c r="R7" s="1">
        <v>1.2069999999999999</v>
      </c>
      <c r="S7" t="s">
        <v>214</v>
      </c>
      <c r="T7">
        <v>2</v>
      </c>
    </row>
    <row r="8" spans="1:20">
      <c r="A8" s="1">
        <v>78</v>
      </c>
      <c r="B8" t="s">
        <v>215</v>
      </c>
      <c r="C8" s="36">
        <v>0</v>
      </c>
      <c r="D8" s="1">
        <v>90</v>
      </c>
      <c r="E8" t="s">
        <v>215</v>
      </c>
      <c r="F8" s="36">
        <v>1</v>
      </c>
      <c r="G8" s="36"/>
      <c r="H8" s="1">
        <v>73</v>
      </c>
      <c r="I8" t="s">
        <v>216</v>
      </c>
      <c r="J8" s="36">
        <v>0</v>
      </c>
      <c r="K8" s="1">
        <v>77</v>
      </c>
      <c r="L8" t="s">
        <v>216</v>
      </c>
      <c r="M8" s="36">
        <v>0</v>
      </c>
      <c r="N8" s="36"/>
      <c r="O8" s="1">
        <v>1.1599999999999999</v>
      </c>
      <c r="P8" t="s">
        <v>217</v>
      </c>
      <c r="Q8" s="23">
        <v>1</v>
      </c>
      <c r="R8" s="1">
        <v>1.19</v>
      </c>
      <c r="S8" t="s">
        <v>217</v>
      </c>
      <c r="T8">
        <v>0</v>
      </c>
    </row>
    <row r="9" spans="1:20">
      <c r="A9" s="1">
        <v>76</v>
      </c>
      <c r="C9" s="36">
        <f>SUM(C2:C8)</f>
        <v>21</v>
      </c>
      <c r="D9" s="60">
        <v>87</v>
      </c>
      <c r="E9" s="36"/>
      <c r="F9" s="36">
        <f>SUM(F2:F8)</f>
        <v>28</v>
      </c>
      <c r="G9" s="36"/>
      <c r="H9" s="1">
        <v>65</v>
      </c>
      <c r="J9" s="36">
        <f>SUM(J2:J8)</f>
        <v>21</v>
      </c>
      <c r="K9" s="1">
        <v>76</v>
      </c>
      <c r="L9" s="36"/>
      <c r="M9" s="36">
        <f>SUM(M2:M8)</f>
        <v>26</v>
      </c>
      <c r="N9" s="36"/>
      <c r="O9" s="1">
        <v>1.04</v>
      </c>
      <c r="Q9" s="23">
        <f>SUM(Q2:Q8)</f>
        <v>20</v>
      </c>
      <c r="R9" s="1">
        <v>1.19</v>
      </c>
      <c r="T9">
        <f>SUM(T2:T8)</f>
        <v>26</v>
      </c>
    </row>
    <row r="10" spans="1:20">
      <c r="A10" s="1">
        <v>75</v>
      </c>
      <c r="D10" s="1">
        <v>86</v>
      </c>
      <c r="G10" s="36"/>
      <c r="H10" s="1">
        <v>61.5</v>
      </c>
      <c r="K10" s="1">
        <v>70</v>
      </c>
      <c r="N10" s="36"/>
      <c r="O10" s="1">
        <v>0.96</v>
      </c>
      <c r="R10" s="1">
        <v>1.1399999999999999</v>
      </c>
    </row>
    <row r="11" spans="1:20">
      <c r="A11" s="1">
        <v>69</v>
      </c>
      <c r="D11" s="60">
        <v>82</v>
      </c>
      <c r="G11" s="36"/>
      <c r="H11" s="1">
        <v>57</v>
      </c>
      <c r="K11" s="1">
        <v>69.5</v>
      </c>
      <c r="N11" s="36"/>
      <c r="O11" s="1">
        <v>0.94</v>
      </c>
      <c r="R11" s="1">
        <v>1.1399999999999999</v>
      </c>
    </row>
    <row r="12" spans="1:20">
      <c r="A12" s="1">
        <v>59</v>
      </c>
      <c r="D12" s="1">
        <v>81</v>
      </c>
      <c r="G12" s="36"/>
      <c r="H12" s="1">
        <v>56</v>
      </c>
      <c r="K12" s="1">
        <v>65</v>
      </c>
      <c r="N12" s="36"/>
      <c r="O12" s="1">
        <v>0.9</v>
      </c>
      <c r="R12" s="1">
        <v>1.07</v>
      </c>
    </row>
    <row r="13" spans="1:20">
      <c r="A13" s="1">
        <v>56</v>
      </c>
      <c r="B13" s="23"/>
      <c r="C13" s="2" t="s">
        <v>172</v>
      </c>
      <c r="D13" s="1">
        <v>80.5</v>
      </c>
      <c r="E13" s="36"/>
      <c r="F13" s="36" t="s">
        <v>172</v>
      </c>
      <c r="G13" s="36"/>
      <c r="H13" s="1">
        <v>53</v>
      </c>
      <c r="J13" s="36" t="s">
        <v>172</v>
      </c>
      <c r="K13" s="1">
        <v>63</v>
      </c>
      <c r="L13" s="36"/>
      <c r="M13" s="36" t="s">
        <v>172</v>
      </c>
      <c r="N13" s="36"/>
      <c r="O13" s="1">
        <v>0.8</v>
      </c>
      <c r="Q13" s="36" t="s">
        <v>172</v>
      </c>
      <c r="R13" s="1">
        <v>1.04</v>
      </c>
      <c r="T13" s="36" t="s">
        <v>172</v>
      </c>
    </row>
    <row r="14" spans="1:20">
      <c r="A14" s="1">
        <v>54</v>
      </c>
      <c r="B14" t="s">
        <v>197</v>
      </c>
      <c r="C14" s="36">
        <f t="shared" ref="C14:C20" si="0">(C2/C$9)*100</f>
        <v>4.7619047619047619</v>
      </c>
      <c r="D14" s="1">
        <v>80</v>
      </c>
      <c r="E14" t="s">
        <v>197</v>
      </c>
      <c r="F14" s="36">
        <f t="shared" ref="F14:F20" si="1">(F2/F$9)*100</f>
        <v>7.1428571428571423</v>
      </c>
      <c r="G14" s="36"/>
      <c r="H14" s="1">
        <v>52</v>
      </c>
      <c r="I14" t="s">
        <v>198</v>
      </c>
      <c r="J14" s="36">
        <f t="shared" ref="J14:J20" si="2">(J2/J$9)*100</f>
        <v>4.7619047619047619</v>
      </c>
      <c r="K14" s="1">
        <v>62</v>
      </c>
      <c r="L14" t="s">
        <v>198</v>
      </c>
      <c r="M14" s="36">
        <f t="shared" ref="M14:M20" si="3">(M2/M$9)*100</f>
        <v>3.8461538461538463</v>
      </c>
      <c r="N14" s="36"/>
      <c r="O14" s="1">
        <v>0.79</v>
      </c>
      <c r="P14" t="s">
        <v>199</v>
      </c>
      <c r="Q14" s="36">
        <f t="shared" ref="Q14:Q20" si="4">(Q2/Q$9)*100</f>
        <v>10</v>
      </c>
      <c r="R14" s="1">
        <v>1.016</v>
      </c>
      <c r="S14" t="s">
        <v>199</v>
      </c>
      <c r="T14" s="36">
        <f t="shared" ref="T14:T20" si="5">(T2/T$9)*100</f>
        <v>0</v>
      </c>
    </row>
    <row r="15" spans="1:20">
      <c r="A15" s="1">
        <v>51</v>
      </c>
      <c r="B15" t="s">
        <v>200</v>
      </c>
      <c r="C15" s="36">
        <f t="shared" si="0"/>
        <v>4.7619047619047619</v>
      </c>
      <c r="D15" s="60">
        <v>75</v>
      </c>
      <c r="E15" t="s">
        <v>200</v>
      </c>
      <c r="F15" s="36">
        <f t="shared" si="1"/>
        <v>10.714285714285714</v>
      </c>
      <c r="G15" s="36"/>
      <c r="H15" s="1">
        <v>47</v>
      </c>
      <c r="I15" t="s">
        <v>201</v>
      </c>
      <c r="J15" s="36">
        <f t="shared" si="2"/>
        <v>0</v>
      </c>
      <c r="K15" s="1">
        <v>61</v>
      </c>
      <c r="L15" t="s">
        <v>201</v>
      </c>
      <c r="M15" s="36">
        <f t="shared" si="3"/>
        <v>3.8461538461538463</v>
      </c>
      <c r="N15" s="36"/>
      <c r="O15" s="1">
        <v>0.74</v>
      </c>
      <c r="P15" t="s">
        <v>202</v>
      </c>
      <c r="Q15" s="36">
        <f t="shared" si="4"/>
        <v>15</v>
      </c>
      <c r="R15" s="1">
        <v>1.016</v>
      </c>
      <c r="S15" t="s">
        <v>202</v>
      </c>
      <c r="T15" s="36">
        <f t="shared" si="5"/>
        <v>15.384615384615385</v>
      </c>
    </row>
    <row r="16" spans="1:20">
      <c r="A16" s="1">
        <v>50</v>
      </c>
      <c r="B16" t="s">
        <v>203</v>
      </c>
      <c r="C16" s="36">
        <f t="shared" si="0"/>
        <v>19.047619047619047</v>
      </c>
      <c r="D16" s="1">
        <v>67</v>
      </c>
      <c r="E16" t="s">
        <v>203</v>
      </c>
      <c r="F16" s="36">
        <f t="shared" si="1"/>
        <v>32.142857142857146</v>
      </c>
      <c r="G16" s="36"/>
      <c r="H16" s="1">
        <v>40</v>
      </c>
      <c r="I16" t="s">
        <v>204</v>
      </c>
      <c r="J16" s="36">
        <f t="shared" si="2"/>
        <v>14.285714285714285</v>
      </c>
      <c r="K16" s="1">
        <v>58</v>
      </c>
      <c r="L16" t="s">
        <v>204</v>
      </c>
      <c r="M16" s="36">
        <f t="shared" si="3"/>
        <v>3.8461538461538463</v>
      </c>
      <c r="N16" s="36"/>
      <c r="O16" s="1">
        <v>0.65</v>
      </c>
      <c r="P16" t="s">
        <v>205</v>
      </c>
      <c r="Q16" s="36">
        <f t="shared" si="4"/>
        <v>15</v>
      </c>
      <c r="R16" s="1">
        <v>1.0089999999999999</v>
      </c>
      <c r="S16" t="s">
        <v>205</v>
      </c>
      <c r="T16" s="36">
        <f t="shared" si="5"/>
        <v>38.461538461538467</v>
      </c>
    </row>
    <row r="17" spans="1:20">
      <c r="A17" s="1">
        <v>49</v>
      </c>
      <c r="B17" t="s">
        <v>206</v>
      </c>
      <c r="C17" s="36">
        <f t="shared" si="0"/>
        <v>19.047619047619047</v>
      </c>
      <c r="D17" s="1">
        <v>67</v>
      </c>
      <c r="E17" t="s">
        <v>206</v>
      </c>
      <c r="F17" s="36">
        <f t="shared" si="1"/>
        <v>25</v>
      </c>
      <c r="G17" s="36"/>
      <c r="H17" s="1">
        <v>38</v>
      </c>
      <c r="I17" t="s">
        <v>207</v>
      </c>
      <c r="J17" s="36">
        <f t="shared" si="2"/>
        <v>14.285714285714285</v>
      </c>
      <c r="K17" s="1">
        <v>56</v>
      </c>
      <c r="L17" t="s">
        <v>207</v>
      </c>
      <c r="M17" s="36">
        <f t="shared" si="3"/>
        <v>19.230769230769234</v>
      </c>
      <c r="N17" s="36"/>
      <c r="O17" s="1">
        <v>0.56999999999999995</v>
      </c>
      <c r="P17" t="s">
        <v>208</v>
      </c>
      <c r="Q17" s="36">
        <f t="shared" si="4"/>
        <v>25</v>
      </c>
      <c r="R17" s="1">
        <v>0.96</v>
      </c>
      <c r="S17" t="s">
        <v>208</v>
      </c>
      <c r="T17" s="36">
        <f t="shared" si="5"/>
        <v>15.384615384615385</v>
      </c>
    </row>
    <row r="18" spans="1:20">
      <c r="A18" s="1">
        <v>48</v>
      </c>
      <c r="B18" t="s">
        <v>209</v>
      </c>
      <c r="C18" s="36">
        <f t="shared" si="0"/>
        <v>42.857142857142854</v>
      </c>
      <c r="D18" s="1">
        <v>66</v>
      </c>
      <c r="E18" t="s">
        <v>209</v>
      </c>
      <c r="F18" s="36">
        <f t="shared" si="1"/>
        <v>21.428571428571427</v>
      </c>
      <c r="G18" s="36"/>
      <c r="H18" s="1">
        <v>36</v>
      </c>
      <c r="I18" t="s">
        <v>210</v>
      </c>
      <c r="J18" s="36">
        <f t="shared" si="2"/>
        <v>33.333333333333329</v>
      </c>
      <c r="K18" s="1">
        <v>55</v>
      </c>
      <c r="L18" t="s">
        <v>210</v>
      </c>
      <c r="M18" s="36">
        <f t="shared" si="3"/>
        <v>42.307692307692307</v>
      </c>
      <c r="N18" s="36"/>
      <c r="O18" s="1">
        <v>0.43</v>
      </c>
      <c r="P18" t="s">
        <v>211</v>
      </c>
      <c r="Q18" s="36">
        <f t="shared" si="4"/>
        <v>15</v>
      </c>
      <c r="R18" s="1">
        <v>0.85</v>
      </c>
      <c r="S18" t="s">
        <v>211</v>
      </c>
      <c r="T18" s="36">
        <f t="shared" si="5"/>
        <v>23.076923076923077</v>
      </c>
    </row>
    <row r="19" spans="1:20">
      <c r="A19" s="1">
        <v>47</v>
      </c>
      <c r="B19" t="s">
        <v>212</v>
      </c>
      <c r="C19" s="36">
        <f t="shared" si="0"/>
        <v>9.5238095238095237</v>
      </c>
      <c r="D19" s="1">
        <v>63</v>
      </c>
      <c r="E19" t="s">
        <v>212</v>
      </c>
      <c r="F19" s="36">
        <f t="shared" si="1"/>
        <v>0</v>
      </c>
      <c r="G19" s="36"/>
      <c r="H19" s="1">
        <v>34</v>
      </c>
      <c r="I19" t="s">
        <v>213</v>
      </c>
      <c r="J19" s="36">
        <f t="shared" si="2"/>
        <v>33.333333333333329</v>
      </c>
      <c r="K19" s="1">
        <v>51</v>
      </c>
      <c r="L19" t="s">
        <v>213</v>
      </c>
      <c r="M19" s="36">
        <f t="shared" si="3"/>
        <v>26.923076923076923</v>
      </c>
      <c r="N19" s="36"/>
      <c r="O19" s="1">
        <v>0.37</v>
      </c>
      <c r="P19" t="s">
        <v>214</v>
      </c>
      <c r="Q19" s="36">
        <f t="shared" si="4"/>
        <v>15</v>
      </c>
      <c r="R19" s="1">
        <v>0.84</v>
      </c>
      <c r="S19" t="s">
        <v>214</v>
      </c>
      <c r="T19" s="36">
        <f t="shared" si="5"/>
        <v>7.6923076923076925</v>
      </c>
    </row>
    <row r="20" spans="1:20">
      <c r="A20" s="1">
        <v>46</v>
      </c>
      <c r="B20" t="s">
        <v>215</v>
      </c>
      <c r="C20" s="36">
        <f t="shared" si="0"/>
        <v>0</v>
      </c>
      <c r="D20" s="1">
        <v>60</v>
      </c>
      <c r="E20" t="s">
        <v>215</v>
      </c>
      <c r="F20" s="36">
        <f t="shared" si="1"/>
        <v>3.5714285714285712</v>
      </c>
      <c r="G20" s="36"/>
      <c r="H20" s="1">
        <v>33</v>
      </c>
      <c r="I20" t="s">
        <v>216</v>
      </c>
      <c r="J20" s="36">
        <f t="shared" si="2"/>
        <v>0</v>
      </c>
      <c r="K20" s="1">
        <v>51</v>
      </c>
      <c r="L20" t="s">
        <v>216</v>
      </c>
      <c r="M20" s="36">
        <f t="shared" si="3"/>
        <v>0</v>
      </c>
      <c r="N20" s="36"/>
      <c r="O20" s="1">
        <v>0.33</v>
      </c>
      <c r="P20" t="s">
        <v>217</v>
      </c>
      <c r="Q20" s="36">
        <f t="shared" si="4"/>
        <v>5</v>
      </c>
      <c r="R20" s="1">
        <v>0.75</v>
      </c>
      <c r="S20" t="s">
        <v>217</v>
      </c>
      <c r="T20" s="36">
        <f t="shared" si="5"/>
        <v>0</v>
      </c>
    </row>
    <row r="21" spans="1:20">
      <c r="A21" s="1">
        <v>30</v>
      </c>
      <c r="C21" s="36"/>
      <c r="D21" s="1">
        <v>58</v>
      </c>
      <c r="E21" s="36"/>
      <c r="F21" s="36"/>
      <c r="G21" s="36"/>
      <c r="H21" s="1">
        <v>31</v>
      </c>
      <c r="J21" s="36"/>
      <c r="K21" s="1">
        <v>48</v>
      </c>
      <c r="L21" s="36"/>
      <c r="M21" s="36"/>
      <c r="N21" s="36"/>
      <c r="O21" s="1">
        <v>0.14000000000000001</v>
      </c>
      <c r="Q21" s="23"/>
      <c r="R21" s="1">
        <v>0.68</v>
      </c>
    </row>
    <row r="22" spans="1:20">
      <c r="A22" s="1">
        <v>26</v>
      </c>
      <c r="C22" s="36"/>
      <c r="D22" s="1">
        <v>55</v>
      </c>
      <c r="E22" s="36"/>
      <c r="F22" s="36"/>
      <c r="G22" s="36"/>
      <c r="H22" s="1">
        <v>27.5</v>
      </c>
      <c r="J22" s="36"/>
      <c r="K22" s="1">
        <v>46.5</v>
      </c>
      <c r="L22" s="36"/>
      <c r="M22" s="36"/>
      <c r="N22" s="36"/>
      <c r="Q22" s="23"/>
      <c r="R22" s="1">
        <v>0.63</v>
      </c>
    </row>
    <row r="23" spans="1:20">
      <c r="A23" s="1"/>
      <c r="C23" s="36"/>
      <c r="D23" s="1">
        <v>55</v>
      </c>
      <c r="E23" s="36"/>
      <c r="F23" s="36"/>
      <c r="G23" s="36"/>
      <c r="H23" s="1"/>
      <c r="J23" s="36"/>
      <c r="K23" s="1">
        <v>44</v>
      </c>
      <c r="L23" s="36"/>
      <c r="M23" s="36"/>
      <c r="N23" s="36"/>
      <c r="O23" s="1"/>
      <c r="Q23" s="23"/>
      <c r="R23" s="1">
        <v>0.53</v>
      </c>
    </row>
    <row r="24" spans="1:20">
      <c r="A24" s="1"/>
      <c r="C24" s="36"/>
      <c r="D24" s="1">
        <v>54</v>
      </c>
      <c r="E24" s="36"/>
      <c r="F24" s="36"/>
      <c r="G24" s="36"/>
      <c r="H24" s="1"/>
      <c r="J24" s="36"/>
      <c r="K24" s="1">
        <v>40</v>
      </c>
      <c r="L24" s="36"/>
      <c r="M24" s="36"/>
      <c r="N24" s="36"/>
      <c r="O24" s="1"/>
      <c r="Q24" s="23"/>
      <c r="R24" s="1">
        <v>0.53</v>
      </c>
    </row>
    <row r="25" spans="1:20">
      <c r="A25" s="1"/>
      <c r="C25" s="36"/>
      <c r="D25" s="1">
        <v>52</v>
      </c>
      <c r="E25" s="36"/>
      <c r="F25" s="36"/>
      <c r="G25" s="36"/>
      <c r="H25" s="1"/>
      <c r="J25" s="36"/>
      <c r="K25" s="1">
        <v>37</v>
      </c>
      <c r="L25" s="36"/>
      <c r="M25" s="36"/>
      <c r="N25" s="36"/>
      <c r="O25" s="1"/>
      <c r="Q25" s="23"/>
      <c r="R25" s="1">
        <v>0.50800000000000001</v>
      </c>
    </row>
    <row r="26" spans="1:20">
      <c r="A26" s="1"/>
      <c r="C26" s="36"/>
      <c r="D26" s="1">
        <v>52</v>
      </c>
      <c r="E26" s="36"/>
      <c r="F26" s="36"/>
      <c r="G26" s="36"/>
      <c r="H26" s="1"/>
      <c r="J26" s="36"/>
      <c r="K26" s="1">
        <v>36.5</v>
      </c>
      <c r="L26" s="36"/>
      <c r="M26" s="36"/>
      <c r="N26" s="36"/>
      <c r="O26" s="1"/>
      <c r="Q26" s="23"/>
      <c r="R26" s="1">
        <v>0.38100000000000001</v>
      </c>
    </row>
    <row r="27" spans="1:20">
      <c r="A27" s="1"/>
      <c r="C27" s="36"/>
      <c r="D27" s="1">
        <v>18</v>
      </c>
      <c r="E27" s="36"/>
      <c r="F27" s="36"/>
      <c r="G27" s="36"/>
      <c r="H27" s="1"/>
      <c r="J27" s="36"/>
      <c r="K27" s="1">
        <v>36</v>
      </c>
      <c r="L27" s="36"/>
      <c r="M27" s="36"/>
      <c r="N27" s="36"/>
      <c r="O27" s="1"/>
      <c r="Q27" s="23"/>
      <c r="R27" s="1">
        <v>0.30399999999999999</v>
      </c>
    </row>
    <row r="28" spans="1:20">
      <c r="A28" s="1"/>
      <c r="C28" s="36"/>
      <c r="E28" s="36"/>
      <c r="F28" s="36"/>
      <c r="G28" s="36"/>
      <c r="H28" s="1"/>
      <c r="J28" s="36"/>
      <c r="L28" s="36"/>
      <c r="M28" s="36"/>
      <c r="N28" s="36"/>
      <c r="O28" s="1"/>
      <c r="Q28" s="23"/>
    </row>
    <row r="29" spans="1:20">
      <c r="A29" s="1"/>
      <c r="C29" s="36"/>
      <c r="E29" s="36"/>
      <c r="F29" s="36"/>
      <c r="G29" s="36"/>
      <c r="H29" s="1"/>
      <c r="J29" s="36"/>
      <c r="L29" s="36"/>
      <c r="M29" s="36"/>
      <c r="N29" s="36"/>
      <c r="O29" s="1"/>
      <c r="Q29" s="23"/>
    </row>
    <row r="30" spans="1:20">
      <c r="A30" s="1"/>
      <c r="C30" s="36"/>
      <c r="E30" s="36"/>
      <c r="F30" s="36"/>
      <c r="G30" s="36"/>
      <c r="H30" s="1"/>
      <c r="J30" s="36"/>
      <c r="L30" s="36"/>
      <c r="M30" s="36"/>
      <c r="N30" s="36"/>
      <c r="O30" s="1"/>
      <c r="Q30" s="23"/>
    </row>
    <row r="31" spans="1:20">
      <c r="A31" s="1"/>
      <c r="C31" s="36"/>
      <c r="E31" s="36"/>
      <c r="F31" s="36"/>
      <c r="G31" s="36"/>
      <c r="H31" s="1"/>
      <c r="J31" s="36"/>
      <c r="L31" s="36"/>
      <c r="M31" s="36"/>
      <c r="N31" s="36"/>
      <c r="O31" s="1"/>
      <c r="Q31" s="23"/>
    </row>
    <row r="32" spans="1:20">
      <c r="A32" s="2"/>
      <c r="C32" s="36"/>
      <c r="D32" s="2"/>
      <c r="E32" s="36"/>
      <c r="F32" s="36"/>
      <c r="G32" s="36"/>
      <c r="H32" s="36"/>
      <c r="I32" s="36"/>
      <c r="J32" s="36"/>
      <c r="K32" s="36"/>
      <c r="L32" s="36"/>
      <c r="M32" s="36"/>
      <c r="N32" s="36"/>
      <c r="O32" s="23"/>
      <c r="Q32" s="23"/>
      <c r="R32" s="23"/>
    </row>
    <row r="33" spans="1:18">
      <c r="A33" s="2"/>
      <c r="C33" s="36"/>
      <c r="D33" s="2"/>
      <c r="E33" s="36"/>
      <c r="F33" s="36"/>
      <c r="G33" s="36"/>
      <c r="H33" s="36"/>
      <c r="I33" s="36"/>
      <c r="J33" s="36"/>
      <c r="K33" s="36"/>
      <c r="L33" s="36"/>
      <c r="M33" s="36"/>
      <c r="N33" s="36"/>
      <c r="O33" s="23"/>
      <c r="Q33" s="23"/>
      <c r="R33" s="23"/>
    </row>
    <row r="34" spans="1:18">
      <c r="A34" s="2"/>
      <c r="C34" s="36"/>
      <c r="D34" s="2"/>
      <c r="E34" s="36"/>
      <c r="F34" s="36"/>
      <c r="G34" s="36"/>
      <c r="H34" s="36"/>
      <c r="I34" s="36"/>
      <c r="J34" s="36"/>
      <c r="K34" s="36"/>
      <c r="L34" s="36"/>
      <c r="M34" s="36"/>
      <c r="N34" s="36"/>
      <c r="O34" s="23"/>
      <c r="Q34" s="23"/>
      <c r="R34" s="23"/>
    </row>
    <row r="35" spans="1:18">
      <c r="A35" s="2"/>
      <c r="B35" s="2"/>
      <c r="C35" s="36"/>
      <c r="D35" s="36"/>
      <c r="E35" s="36"/>
      <c r="F35" s="36"/>
      <c r="G35" s="36"/>
      <c r="H35" s="36"/>
      <c r="I35" s="36"/>
      <c r="J35" s="36"/>
      <c r="K35" s="36"/>
      <c r="L35" s="36"/>
      <c r="M35" s="36"/>
      <c r="N35" s="36"/>
      <c r="O35" s="23"/>
      <c r="Q35" s="23"/>
      <c r="R35" s="23"/>
    </row>
    <row r="36" spans="1:18">
      <c r="A36" s="2"/>
      <c r="B36" s="2"/>
      <c r="C36" s="36"/>
      <c r="D36" s="36"/>
      <c r="E36" s="36"/>
      <c r="F36" s="36"/>
      <c r="G36" s="36"/>
      <c r="H36" s="36"/>
      <c r="I36" s="36"/>
      <c r="J36" s="36"/>
      <c r="K36" s="36"/>
      <c r="L36" s="36"/>
      <c r="M36" s="36"/>
      <c r="N36" s="36"/>
      <c r="O36" s="23"/>
      <c r="Q36" s="23"/>
      <c r="R36" s="23"/>
    </row>
    <row r="37" spans="1:18">
      <c r="A37" s="2"/>
      <c r="B37" s="2"/>
      <c r="C37" s="36"/>
      <c r="D37" s="36"/>
      <c r="E37" s="36"/>
      <c r="F37" s="36"/>
      <c r="G37" s="36"/>
      <c r="H37" s="36"/>
      <c r="I37" s="36"/>
      <c r="J37" s="36"/>
      <c r="K37" s="36"/>
      <c r="L37" s="36"/>
      <c r="M37" s="36"/>
      <c r="N37" s="36"/>
      <c r="O37" s="23"/>
      <c r="Q37" s="23"/>
      <c r="R37" s="23"/>
    </row>
    <row r="38" spans="1:18">
      <c r="A38" s="2"/>
      <c r="B38" s="2"/>
      <c r="C38" s="36"/>
      <c r="D38" s="36"/>
      <c r="E38" s="36"/>
      <c r="F38" s="36"/>
      <c r="G38" s="36"/>
      <c r="H38" s="36"/>
      <c r="I38" s="36"/>
      <c r="J38" s="36"/>
      <c r="K38" s="36"/>
      <c r="L38" s="36"/>
      <c r="M38" s="36"/>
      <c r="N38" s="36"/>
      <c r="O38" s="23"/>
      <c r="Q38" s="23"/>
      <c r="R38" s="23"/>
    </row>
    <row r="39" spans="1:18">
      <c r="A39" s="2"/>
      <c r="B39" s="2"/>
      <c r="C39" s="36"/>
      <c r="D39" s="36"/>
      <c r="E39" s="36"/>
      <c r="F39" s="36"/>
      <c r="G39" s="36"/>
      <c r="H39" s="36"/>
      <c r="I39" s="36"/>
      <c r="J39" s="36"/>
      <c r="K39" s="36"/>
      <c r="L39" s="36"/>
      <c r="M39" s="36"/>
      <c r="N39" s="36"/>
      <c r="O39" s="23"/>
      <c r="Q39" s="23"/>
      <c r="R39" s="23"/>
    </row>
    <row r="40" spans="1:18">
      <c r="A40" s="2"/>
      <c r="B40" s="2"/>
      <c r="C40" s="36"/>
      <c r="D40" s="36"/>
      <c r="E40" s="36"/>
      <c r="F40" s="36"/>
      <c r="G40" s="36"/>
      <c r="H40" s="36"/>
      <c r="I40" s="36"/>
      <c r="J40" s="36"/>
      <c r="K40" s="36"/>
      <c r="L40" s="36"/>
      <c r="M40" s="36"/>
      <c r="N40" s="36"/>
      <c r="O40" s="23"/>
      <c r="Q40" s="23"/>
      <c r="R40" s="23"/>
    </row>
    <row r="41" spans="1:18">
      <c r="A41" s="2"/>
      <c r="B41" s="2"/>
      <c r="C41" s="36"/>
      <c r="D41" s="36"/>
      <c r="E41" s="36"/>
      <c r="F41" s="36"/>
      <c r="G41" s="36"/>
      <c r="H41" s="36"/>
      <c r="I41" s="36"/>
      <c r="J41" s="36"/>
      <c r="K41" s="36"/>
      <c r="L41" s="36"/>
      <c r="M41" s="36"/>
      <c r="N41" s="36"/>
      <c r="O41" s="23"/>
      <c r="Q41" s="23"/>
      <c r="R41" s="23"/>
    </row>
    <row r="42" spans="1:18">
      <c r="A42" s="2"/>
      <c r="B42" s="2"/>
      <c r="C42" s="36"/>
      <c r="D42" s="36"/>
      <c r="E42" s="36"/>
      <c r="F42" s="36"/>
      <c r="G42" s="36"/>
      <c r="H42" s="36"/>
      <c r="I42" s="36"/>
      <c r="J42" s="36"/>
      <c r="K42" s="36"/>
      <c r="L42" s="36"/>
      <c r="M42" s="36"/>
      <c r="N42" s="36"/>
      <c r="O42" s="23"/>
      <c r="Q42" s="23"/>
      <c r="R42" s="23"/>
    </row>
    <row r="43" spans="1:18">
      <c r="A43" s="2"/>
      <c r="B43" s="2"/>
      <c r="C43" s="36"/>
      <c r="D43" s="36"/>
      <c r="E43" s="36"/>
      <c r="F43" s="36"/>
      <c r="G43" s="36"/>
      <c r="H43" s="36"/>
      <c r="I43" s="36"/>
      <c r="J43" s="36"/>
      <c r="K43" s="36"/>
      <c r="L43" s="36"/>
      <c r="M43" s="36"/>
      <c r="N43" s="36"/>
      <c r="O43" s="23"/>
      <c r="Q43" s="23"/>
      <c r="R43" s="23"/>
    </row>
    <row r="44" spans="1:18">
      <c r="A44" s="2"/>
      <c r="B44" s="2"/>
      <c r="C44" s="36"/>
      <c r="D44" s="36"/>
      <c r="E44" s="36"/>
      <c r="F44" s="36"/>
      <c r="G44" s="36"/>
      <c r="H44" s="36"/>
      <c r="I44" s="36"/>
      <c r="J44" s="36"/>
      <c r="K44" s="36"/>
      <c r="L44" s="36"/>
      <c r="M44" s="36"/>
      <c r="N44" s="36"/>
      <c r="O44" s="23"/>
      <c r="Q44" s="23"/>
      <c r="R44" s="23"/>
    </row>
  </sheetData>
  <phoneticPr fontId="5" type="noConversion"/>
  <printOptions gridLines="1" gridLinesSet="0"/>
  <pageMargins left="0.75" right="0.75" top="1" bottom="1" header="0.5" footer="0.5"/>
  <pageSetup paperSize="9" orientation="portrait" horizontalDpi="1200" verticalDpi="1200" r:id="rId1"/>
  <headerFooter alignWithMargins="0">
    <oddHeader>&amp;A</oddHeader>
    <oddFooter>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Forma de citar</vt:lpstr>
      <vt:lpstr>ESTACIONES</vt:lpstr>
      <vt:lpstr>DENSIDAD (tablas 6 y 7)</vt:lpstr>
      <vt:lpstr>COLONIAS</vt:lpstr>
      <vt:lpstr>A.pennacea</vt:lpstr>
      <vt:lpstr>DATOS Tabla 7</vt:lpstr>
      <vt:lpstr>MONITOREO</vt:lpstr>
      <vt:lpstr>HISTOGRAMAS (Fig. 7)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Coral Negro Prospección Norte CONABIO</dc:title>
  <dc:creator>Mario Lara</dc:creator>
  <cp:lastModifiedBy>fguzman</cp:lastModifiedBy>
  <dcterms:created xsi:type="dcterms:W3CDTF">2011-06-01T19:00:08Z</dcterms:created>
  <dcterms:modified xsi:type="dcterms:W3CDTF">2011-06-01T19:16:52Z</dcterms:modified>
</cp:coreProperties>
</file>